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998" firstSheet="5" activeTab="11"/>
  </bookViews>
  <sheets>
    <sheet name="1. Facility" sheetId="1" r:id="rId1"/>
    <sheet name="2. Report" sheetId="2" r:id="rId2"/>
    <sheet name="3a. Mobile Sources" sheetId="3" r:id="rId3"/>
    <sheet name="3b. Mobile Source Factors" sheetId="4" r:id="rId4"/>
    <sheet name="4a. Stationary  Combustion" sheetId="5" r:id="rId5"/>
    <sheet name="4b. Stationary Comb. Factors" sheetId="6" r:id="rId6"/>
    <sheet name="5. Blasting-Tier C" sheetId="7" r:id="rId7"/>
    <sheet name="6a. Purchased Power Tier B" sheetId="8" r:id="rId8"/>
    <sheet name="6b. eGRID Map" sheetId="9" r:id="rId9"/>
    <sheet name="6c. eGRID2007 Data" sheetId="10" r:id="rId10"/>
    <sheet name="7a. HFC, PFC " sheetId="11" r:id="rId11"/>
    <sheet name="7B HFC, PFC GWPs" sheetId="12" r:id="rId12"/>
    <sheet name="7C GWPs Blends" sheetId="13" r:id="rId13"/>
  </sheets>
  <externalReferences>
    <externalReference r:id="rId16"/>
  </externalReferences>
  <definedNames>
    <definedName name="_xlfn.SINGLE" hidden="1">#NAME?</definedName>
    <definedName name="GWPtable">'[1]Table 1. GWPs'!$C$5:$D$60</definedName>
    <definedName name="_xlnm.Print_Area" localSheetId="0">'1. Facility'!$A$1:$U$18</definedName>
    <definedName name="_xlnm.Print_Area" localSheetId="1">'2. Report'!$A$1:$X$62</definedName>
    <definedName name="_xlnm.Print_Area" localSheetId="7">'6a. Purchased Power Tier B'!$A$1:$P$40</definedName>
    <definedName name="_xlnm.Print_Titles" localSheetId="1">'2. Report'!$1:$7</definedName>
  </definedNames>
  <calcPr fullCalcOnLoad="1"/>
</workbook>
</file>

<file path=xl/sharedStrings.xml><?xml version="1.0" encoding="utf-8"?>
<sst xmlns="http://schemas.openxmlformats.org/spreadsheetml/2006/main" count="1690" uniqueCount="673">
  <si>
    <t>US gals</t>
  </si>
  <si>
    <t>Gasoline</t>
  </si>
  <si>
    <t>Diesel</t>
  </si>
  <si>
    <t>Residual</t>
  </si>
  <si>
    <t>Rail</t>
  </si>
  <si>
    <t>Ship</t>
  </si>
  <si>
    <t>Aircraft</t>
  </si>
  <si>
    <t>A</t>
  </si>
  <si>
    <t>B</t>
  </si>
  <si>
    <t>C</t>
  </si>
  <si>
    <t>F</t>
  </si>
  <si>
    <t>H</t>
  </si>
  <si>
    <t>J</t>
  </si>
  <si>
    <t>D</t>
  </si>
  <si>
    <t>G</t>
  </si>
  <si>
    <t>K</t>
  </si>
  <si>
    <t>Facility Information</t>
  </si>
  <si>
    <t>Facility Name</t>
  </si>
  <si>
    <t>Street Address</t>
  </si>
  <si>
    <t>City</t>
  </si>
  <si>
    <t>State</t>
  </si>
  <si>
    <t>Facility ID Number</t>
  </si>
  <si>
    <t>Aggregate Production</t>
  </si>
  <si>
    <t>Asphalt Plant</t>
  </si>
  <si>
    <t>Ready Mixed Concrete</t>
  </si>
  <si>
    <t>Blasting</t>
  </si>
  <si>
    <t>Office Building(s)</t>
  </si>
  <si>
    <t>Other</t>
  </si>
  <si>
    <t>Records Location</t>
  </si>
  <si>
    <t>Contact Person</t>
  </si>
  <si>
    <t>Name</t>
  </si>
  <si>
    <t>Phone</t>
  </si>
  <si>
    <t>Email</t>
  </si>
  <si>
    <t>Step 1</t>
  </si>
  <si>
    <t>Step 2</t>
  </si>
  <si>
    <t>Step 3</t>
  </si>
  <si>
    <t>Step 4</t>
  </si>
  <si>
    <t>Step 5</t>
  </si>
  <si>
    <t>E</t>
  </si>
  <si>
    <t>L</t>
  </si>
  <si>
    <t>M</t>
  </si>
  <si>
    <t>N</t>
  </si>
  <si>
    <t>P</t>
  </si>
  <si>
    <t>Q</t>
  </si>
  <si>
    <t>R</t>
  </si>
  <si>
    <t>S</t>
  </si>
  <si>
    <t>Annual Fuel Use</t>
  </si>
  <si>
    <t>CH4 emissions in short tons per year</t>
  </si>
  <si>
    <t>N2O Emisisons in short tons per year</t>
  </si>
  <si>
    <t>Source</t>
  </si>
  <si>
    <t>Y</t>
  </si>
  <si>
    <t>Propane</t>
  </si>
  <si>
    <t>No. 6 Oil</t>
  </si>
  <si>
    <t>Indirect GHG Emissions from Purchased Electricity</t>
  </si>
  <si>
    <t>Activity Data:             Electricity Purchase</t>
  </si>
  <si>
    <t>See Calculation Table</t>
  </si>
  <si>
    <t>I</t>
  </si>
  <si>
    <t>O</t>
  </si>
  <si>
    <t>T</t>
  </si>
  <si>
    <t>U</t>
  </si>
  <si>
    <t>V</t>
  </si>
  <si>
    <t>HFC-134a</t>
  </si>
  <si>
    <t>HFC-236fa</t>
  </si>
  <si>
    <t>R-401A</t>
  </si>
  <si>
    <t>R-402A</t>
  </si>
  <si>
    <t>R-402B</t>
  </si>
  <si>
    <t>R-404A</t>
  </si>
  <si>
    <t>R-407A</t>
  </si>
  <si>
    <t>R-407B</t>
  </si>
  <si>
    <t>R-407C</t>
  </si>
  <si>
    <t>R-410A</t>
  </si>
  <si>
    <t>R-507 or R-507A</t>
  </si>
  <si>
    <t>R-508A</t>
  </si>
  <si>
    <t>R-508B</t>
  </si>
  <si>
    <t>Records Location (Facility ID Number)</t>
  </si>
  <si>
    <t>Notes</t>
  </si>
  <si>
    <t>Standard Instructions</t>
  </si>
  <si>
    <t>Zip</t>
  </si>
  <si>
    <t>CH4</t>
  </si>
  <si>
    <t>N2O</t>
  </si>
  <si>
    <t>Fuel Type</t>
  </si>
  <si>
    <t>Enter</t>
  </si>
  <si>
    <t>References</t>
  </si>
  <si>
    <t>Facility ID</t>
  </si>
  <si>
    <t>Nat. Gas</t>
  </si>
  <si>
    <t>kWh total for Year</t>
  </si>
  <si>
    <t>CH4 emission factor</t>
  </si>
  <si>
    <t>N2O emission factor</t>
  </si>
  <si>
    <r>
      <t>CO</t>
    </r>
    <r>
      <rPr>
        <b/>
        <vertAlign val="subscript"/>
        <sz val="10"/>
        <rFont val="Arial"/>
        <family val="2"/>
      </rPr>
      <t>2</t>
    </r>
    <r>
      <rPr>
        <b/>
        <sz val="10"/>
        <rFont val="Arial"/>
        <family val="2"/>
      </rPr>
      <t xml:space="preserve"> emission factor</t>
    </r>
  </si>
  <si>
    <r>
      <t>CO</t>
    </r>
    <r>
      <rPr>
        <b/>
        <vertAlign val="subscript"/>
        <sz val="10"/>
        <rFont val="Arial"/>
        <family val="2"/>
      </rPr>
      <t>2</t>
    </r>
    <r>
      <rPr>
        <b/>
        <sz val="10"/>
        <rFont val="Arial"/>
        <family val="2"/>
      </rPr>
      <t xml:space="preserve"> emissions</t>
    </r>
  </si>
  <si>
    <t>Record Location</t>
  </si>
  <si>
    <t>Based on CCAR Table Appendix C-5, gasoline fuel</t>
  </si>
  <si>
    <t>Direct</t>
  </si>
  <si>
    <t>Emission Type</t>
  </si>
  <si>
    <t>Mobile Sources</t>
  </si>
  <si>
    <t>Stationary Source Fuel Combustion</t>
  </si>
  <si>
    <t>Indirect</t>
  </si>
  <si>
    <t>Purchased Power</t>
  </si>
  <si>
    <t>Source Type</t>
  </si>
  <si>
    <t>Use Additional copies of Form GHG-1, if necessary</t>
  </si>
  <si>
    <t>Plant 1</t>
  </si>
  <si>
    <t>Plant 2</t>
  </si>
  <si>
    <t>Plant 3</t>
  </si>
  <si>
    <t>Plant 4</t>
  </si>
  <si>
    <t>Pittsburgh</t>
  </si>
  <si>
    <t>PA</t>
  </si>
  <si>
    <t>Durham</t>
  </si>
  <si>
    <t>NC</t>
  </si>
  <si>
    <t>Charleston</t>
  </si>
  <si>
    <t>SC</t>
  </si>
  <si>
    <t>Pulverized Minerals</t>
  </si>
  <si>
    <t>R. Jones</t>
  </si>
  <si>
    <t>A. Smith</t>
  </si>
  <si>
    <t>B. Williams</t>
  </si>
  <si>
    <t>J. Johnson</t>
  </si>
  <si>
    <t>Operations (Y or blank)</t>
  </si>
  <si>
    <t>Description</t>
  </si>
  <si>
    <t>GHG</t>
  </si>
  <si>
    <t>Lbs Nox /Ton ANFO</t>
  </si>
  <si>
    <t>N2O per unit Nox</t>
  </si>
  <si>
    <t>ANFO tons per Year</t>
  </si>
  <si>
    <t>Note: Portions of this form are based on information and procedures published by World Resources Institute.  Used with permission</t>
  </si>
  <si>
    <t>Summary Report</t>
  </si>
  <si>
    <t>Energy content of fuel combusted, MMBTU per Year</t>
  </si>
  <si>
    <t>GWP Multiplier Tons CO2e per Ton N2O</t>
  </si>
  <si>
    <t>Direct GHG Emissions from Blasting</t>
  </si>
  <si>
    <t>CO2</t>
  </si>
  <si>
    <t>Fuel Oil Content, %</t>
  </si>
  <si>
    <t>Oxidation Factor</t>
  </si>
  <si>
    <t>Tons CO2 per Year</t>
  </si>
  <si>
    <t xml:space="preserve">GHG </t>
  </si>
  <si>
    <t>CH4 emissions, in CO2e short tons</t>
  </si>
  <si>
    <t>GWP Factor</t>
  </si>
  <si>
    <t xml:space="preserve">N2O Emissions in CO2e Short Tons </t>
  </si>
  <si>
    <t>Total CO2e, short tons per year</t>
  </si>
  <si>
    <t>Total CO2e Due to Blasting</t>
  </si>
  <si>
    <t>Aviation gasoline</t>
  </si>
  <si>
    <t>CO2e Emissions</t>
  </si>
  <si>
    <t>Fraction of CO2e Due to CO2</t>
  </si>
  <si>
    <t>Facility</t>
  </si>
  <si>
    <t>Facility Notes</t>
  </si>
  <si>
    <t>On-Road and Off-Road Vehicles</t>
  </si>
  <si>
    <t>Total Facility</t>
  </si>
  <si>
    <t>SUMMARY TABLE</t>
  </si>
  <si>
    <t>SUMMARY TABLE, CO2e Emissions, Short Tons/Year</t>
  </si>
  <si>
    <t>CALCULATION TABLE</t>
  </si>
  <si>
    <t>Total CO2e, Short Tons per Year</t>
  </si>
  <si>
    <t>Lbs Fuel Oil/Yr</t>
  </si>
  <si>
    <t>Wt fraction carbon</t>
  </si>
  <si>
    <t>(lb/MWh)</t>
  </si>
  <si>
    <t>(lb/GWh)</t>
  </si>
  <si>
    <t>AKGD</t>
  </si>
  <si>
    <t>ASCC Alaska Grid</t>
  </si>
  <si>
    <t>AKMS</t>
  </si>
  <si>
    <t>ASCC Miscellaneous</t>
  </si>
  <si>
    <t>WECC Southwest</t>
  </si>
  <si>
    <t>AZNM</t>
  </si>
  <si>
    <t>CAMX</t>
  </si>
  <si>
    <t>WeCC California</t>
  </si>
  <si>
    <t>ERCT</t>
  </si>
  <si>
    <t>ERCOT All</t>
  </si>
  <si>
    <t>FRCC</t>
  </si>
  <si>
    <t>FRCC All</t>
  </si>
  <si>
    <t>HIMS</t>
  </si>
  <si>
    <t>HICC Miscellaneous</t>
  </si>
  <si>
    <t>HIOA</t>
  </si>
  <si>
    <t>HICC Oahu</t>
  </si>
  <si>
    <t>MORE</t>
  </si>
  <si>
    <t>MRO East</t>
  </si>
  <si>
    <t>MROW</t>
  </si>
  <si>
    <t>MRO West</t>
  </si>
  <si>
    <t>NEWE</t>
  </si>
  <si>
    <t>NPCC New England</t>
  </si>
  <si>
    <t>NWPP</t>
  </si>
  <si>
    <t>WECC Northwest</t>
  </si>
  <si>
    <t>NYCW</t>
  </si>
  <si>
    <t>NPCC NYC/Westchester</t>
  </si>
  <si>
    <t>NYLI</t>
  </si>
  <si>
    <t>NPCC Long Island</t>
  </si>
  <si>
    <t>NYUP</t>
  </si>
  <si>
    <t>NPCC Upstate NY</t>
  </si>
  <si>
    <t>RFCE</t>
  </si>
  <si>
    <t>RFC East</t>
  </si>
  <si>
    <t>RFCM</t>
  </si>
  <si>
    <t>RFC Michigan</t>
  </si>
  <si>
    <t>RFC West</t>
  </si>
  <si>
    <t>RFCW</t>
  </si>
  <si>
    <t>RMPA</t>
  </si>
  <si>
    <t>WECC Rockies</t>
  </si>
  <si>
    <t>SPNO</t>
  </si>
  <si>
    <t>SPP North</t>
  </si>
  <si>
    <t>SPSO</t>
  </si>
  <si>
    <t>SPP South</t>
  </si>
  <si>
    <t>SRMV</t>
  </si>
  <si>
    <t>SERC Mississippi Valley</t>
  </si>
  <si>
    <t>SRMW</t>
  </si>
  <si>
    <t>SERC Midwest</t>
  </si>
  <si>
    <t xml:space="preserve">SRSO </t>
  </si>
  <si>
    <t>SERC South</t>
  </si>
  <si>
    <t>SRTV</t>
  </si>
  <si>
    <t>SERC Tennessee Valley</t>
  </si>
  <si>
    <t xml:space="preserve">SRVC </t>
  </si>
  <si>
    <t>SERC Virginia/Carolina</t>
  </si>
  <si>
    <t>U.S.</t>
  </si>
  <si>
    <t>Scranton</t>
  </si>
  <si>
    <t>State and eGRID Area (See eGRID Map)</t>
  </si>
  <si>
    <t>Note: Portions of this form are based on information and procedures published by the Climate Registry.  Used with permission</t>
  </si>
  <si>
    <t>HFC and PFC Emissions, Screening Method</t>
  </si>
  <si>
    <t>Enter Refrigerant Used</t>
  </si>
  <si>
    <t>Enter Quantity of Refigerant Charged into New Equipment, Pounds</t>
  </si>
  <si>
    <t>Enter Total Full Charge of the Equipment, Pounds</t>
  </si>
  <si>
    <t>Enter Total Full Charge in Equipment being Disposed, Pounds</t>
  </si>
  <si>
    <t xml:space="preserve"> </t>
  </si>
  <si>
    <t>Mobile Source AC (Insert additional lines as needed)</t>
  </si>
  <si>
    <t>Building AC (Insert additional lines as needed.)</t>
  </si>
  <si>
    <t>Refrigerators (Insert additional lines as needed.)</t>
  </si>
  <si>
    <t>Enter Global Warming Potential Factor for Refrigerant or Refigerant Blend         (See Table 1)</t>
  </si>
  <si>
    <t>Refrigerant Remaining at Time of Disposal, fraction</t>
  </si>
  <si>
    <t>Recovery Efficiency, fraction</t>
  </si>
  <si>
    <t>Operating Emission Factor, fraction</t>
  </si>
  <si>
    <t>Time in Equipment, Years</t>
  </si>
  <si>
    <t>Installation Emission Factor, fraction</t>
  </si>
  <si>
    <t>Hydrofluorocarbons (HFCs)</t>
  </si>
  <si>
    <t>Perfluorocarbons (PFCs)</t>
  </si>
  <si>
    <t>HFC-23</t>
  </si>
  <si>
    <t>CHF3</t>
  </si>
  <si>
    <t>Trifluoromethane</t>
  </si>
  <si>
    <t>HFC-41</t>
  </si>
  <si>
    <t>CH3F</t>
  </si>
  <si>
    <t>Fluoromethane</t>
  </si>
  <si>
    <t>HFC-43-10mee</t>
  </si>
  <si>
    <t>C5H2F10</t>
  </si>
  <si>
    <t>1,1,1,2,3,4,4,5,5,5-decafluoropentane</t>
  </si>
  <si>
    <t>HFR-125</t>
  </si>
  <si>
    <t>C2HF5</t>
  </si>
  <si>
    <t>Pentafluoroethane</t>
  </si>
  <si>
    <t>HFC-134</t>
  </si>
  <si>
    <t>C2H2F4</t>
  </si>
  <si>
    <t>1,1,2,2-tetrafluoroethane</t>
  </si>
  <si>
    <t>1,1,1,2,-tetrafluorethane</t>
  </si>
  <si>
    <t>HFC-143</t>
  </si>
  <si>
    <t>C2H3F3</t>
  </si>
  <si>
    <t>1,1,2-trifluoroethane</t>
  </si>
  <si>
    <t>HCR-143a</t>
  </si>
  <si>
    <t>1,1,1-trifluoroethane</t>
  </si>
  <si>
    <t>HRC-152</t>
  </si>
  <si>
    <t>HFC-152a</t>
  </si>
  <si>
    <t>C2H4F2</t>
  </si>
  <si>
    <t>1,1-difluoroethane</t>
  </si>
  <si>
    <t>HFC-161</t>
  </si>
  <si>
    <t>C2H5F</t>
  </si>
  <si>
    <t>fluoroethane</t>
  </si>
  <si>
    <t>1,2-difluoroethane</t>
  </si>
  <si>
    <t>HFC-227ea</t>
  </si>
  <si>
    <t>C3HF7</t>
  </si>
  <si>
    <t>1,1,1,2,3,3,3-heptafluoropropane</t>
  </si>
  <si>
    <t>HFC-236cb</t>
  </si>
  <si>
    <t>C3H2F6</t>
  </si>
  <si>
    <t>1,1,1,2,2,3-hexafluoropropane</t>
  </si>
  <si>
    <t>HFR-236ea</t>
  </si>
  <si>
    <t>1,1,1,2,3,3-hexafluoropropane</t>
  </si>
  <si>
    <t>1,1,1,3,3,3-hexafluoroporopane</t>
  </si>
  <si>
    <t>HFC-245ca</t>
  </si>
  <si>
    <t>C3H3F5</t>
  </si>
  <si>
    <t>1,1,2,2,3-pentafluoropropane</t>
  </si>
  <si>
    <t>HFC-245fa</t>
  </si>
  <si>
    <t>C3HcF5</t>
  </si>
  <si>
    <t>1,1,1,3,3-pentafluoropropane</t>
  </si>
  <si>
    <t>HFR-365mfc</t>
  </si>
  <si>
    <t>C4H5F5</t>
  </si>
  <si>
    <t>1,1,1,3,3-pentafluorobutane</t>
  </si>
  <si>
    <t>Perfluoromethane</t>
  </si>
  <si>
    <t>CF4</t>
  </si>
  <si>
    <t>tetrafluoromethane</t>
  </si>
  <si>
    <t>Perfluoroethane</t>
  </si>
  <si>
    <t>Perfluoropropane</t>
  </si>
  <si>
    <t>C3F8</t>
  </si>
  <si>
    <t>Octafluoropropane</t>
  </si>
  <si>
    <t>Hexafluoroethane</t>
  </si>
  <si>
    <t>Perflourobutane</t>
  </si>
  <si>
    <t>C4F10</t>
  </si>
  <si>
    <t>Decafluorobutane</t>
  </si>
  <si>
    <t>Perfluorocyclobutane</t>
  </si>
  <si>
    <t>Octofluorocyclobutane</t>
  </si>
  <si>
    <t>Perfluoropentane</t>
  </si>
  <si>
    <t>C5F12</t>
  </si>
  <si>
    <t>Dodecafluoropentane</t>
  </si>
  <si>
    <t>Perfluorohexane</t>
  </si>
  <si>
    <t>C6F14</t>
  </si>
  <si>
    <t>R-401B</t>
  </si>
  <si>
    <t>R-401C</t>
  </si>
  <si>
    <t>R-403A</t>
  </si>
  <si>
    <t>R-403B</t>
  </si>
  <si>
    <t>R-406A</t>
  </si>
  <si>
    <t>R-407D</t>
  </si>
  <si>
    <t>R-407E</t>
  </si>
  <si>
    <t>R-408A</t>
  </si>
  <si>
    <t>R-409A</t>
  </si>
  <si>
    <t>R-409B</t>
  </si>
  <si>
    <t>R-410B</t>
  </si>
  <si>
    <t>R-411A</t>
  </si>
  <si>
    <t>R-411B</t>
  </si>
  <si>
    <t>R-412A</t>
  </si>
  <si>
    <t>R-413A</t>
  </si>
  <si>
    <t>R-414A</t>
  </si>
  <si>
    <t>R-414B</t>
  </si>
  <si>
    <t>R-415A</t>
  </si>
  <si>
    <t>R-415B</t>
  </si>
  <si>
    <t>R-416A</t>
  </si>
  <si>
    <t>R-417A</t>
  </si>
  <si>
    <t>R-418A</t>
  </si>
  <si>
    <t>R-419A</t>
  </si>
  <si>
    <t>R-420A</t>
  </si>
  <si>
    <t>R-500</t>
  </si>
  <si>
    <t>R-501</t>
  </si>
  <si>
    <t>R-502</t>
  </si>
  <si>
    <t>R-503</t>
  </si>
  <si>
    <t>R-504</t>
  </si>
  <si>
    <t>R-505</t>
  </si>
  <si>
    <t>R-506</t>
  </si>
  <si>
    <t>Refrigerant Blend</t>
  </si>
  <si>
    <t>Global Warming Potential</t>
  </si>
  <si>
    <t>Chemical Name</t>
  </si>
  <si>
    <t>Formula</t>
  </si>
  <si>
    <t>Refrigerant</t>
  </si>
  <si>
    <t>Direct GHG Emissions from Stationary Combustion</t>
  </si>
  <si>
    <t>Direct GHG Emissions from Mobile Source CO2 Emissions</t>
  </si>
  <si>
    <t>eGRID Map, U.S. Environmental Protection Agency</t>
  </si>
  <si>
    <t>eGRID Factors</t>
  </si>
  <si>
    <t>Subregion</t>
  </si>
  <si>
    <t>eGRID Subregion Name</t>
  </si>
  <si>
    <t>Total Annual Emissions, Tons, L=(D*E)+(F*G*H)+(I*J*K)</t>
  </si>
  <si>
    <t>CO2-Equivalent Emissions (Tons)
M=L*C</t>
  </si>
  <si>
    <r>
      <t>CO</t>
    </r>
    <r>
      <rPr>
        <vertAlign val="subscript"/>
        <sz val="10"/>
        <rFont val="Arial"/>
        <family val="2"/>
      </rPr>
      <t>2</t>
    </r>
    <r>
      <rPr>
        <sz val="10"/>
        <rFont val="Arial"/>
        <family val="0"/>
      </rPr>
      <t xml:space="preserve"> Emissions in short tons per year</t>
    </r>
  </si>
  <si>
    <r>
      <t>CO</t>
    </r>
    <r>
      <rPr>
        <vertAlign val="subscript"/>
        <sz val="10"/>
        <rFont val="Arial"/>
        <family val="2"/>
      </rPr>
      <t>2</t>
    </r>
    <r>
      <rPr>
        <sz val="10"/>
        <rFont val="Arial"/>
        <family val="0"/>
      </rPr>
      <t xml:space="preserve"> emissions, lbs per MMBTU per year</t>
    </r>
  </si>
  <si>
    <t>Compound</t>
  </si>
  <si>
    <t>GWP</t>
  </si>
  <si>
    <t>GWP Table</t>
  </si>
  <si>
    <r>
      <t>CO</t>
    </r>
    <r>
      <rPr>
        <vertAlign val="subscript"/>
        <sz val="10"/>
        <rFont val="Arial"/>
        <family val="2"/>
      </rPr>
      <t>2</t>
    </r>
  </si>
  <si>
    <r>
      <t>CH</t>
    </r>
    <r>
      <rPr>
        <vertAlign val="subscript"/>
        <sz val="10"/>
        <rFont val="Arial"/>
        <family val="2"/>
      </rPr>
      <t>4</t>
    </r>
  </si>
  <si>
    <r>
      <t>N</t>
    </r>
    <r>
      <rPr>
        <vertAlign val="subscript"/>
        <sz val="10"/>
        <rFont val="Arial"/>
        <family val="2"/>
      </rPr>
      <t>2</t>
    </r>
    <r>
      <rPr>
        <sz val="10"/>
        <rFont val="Arial"/>
        <family val="0"/>
      </rPr>
      <t>O</t>
    </r>
  </si>
  <si>
    <t>N2O Emissions, Lbs per MMBTU</t>
  </si>
  <si>
    <t>b</t>
  </si>
  <si>
    <t>CO2e Emissions as N2O</t>
  </si>
  <si>
    <t>CO2e Emissions as CH4</t>
  </si>
  <si>
    <t>Total CO2e Emissions</t>
  </si>
  <si>
    <t>M=H+J+L</t>
  </si>
  <si>
    <t>CO2e Short Tons per Year</t>
  </si>
  <si>
    <t>Summary Table</t>
  </si>
  <si>
    <t>L = F*K*GWP/ 2,000</t>
  </si>
  <si>
    <t>J=F*I*GWP/ 2,000</t>
  </si>
  <si>
    <t>Note 1.</t>
  </si>
  <si>
    <t xml:space="preserve">Note 2. </t>
  </si>
  <si>
    <t>If there is any uncertainty regarding eGRID emission factors,</t>
  </si>
  <si>
    <t>Note 3.</t>
  </si>
  <si>
    <t>White</t>
  </si>
  <si>
    <t>Data Entry</t>
  </si>
  <si>
    <t>Factors</t>
  </si>
  <si>
    <t>Yellow</t>
  </si>
  <si>
    <t>Calculations</t>
  </si>
  <si>
    <t>Grey</t>
  </si>
  <si>
    <t>Codes</t>
  </si>
  <si>
    <t>Instructions</t>
  </si>
  <si>
    <t>Blue</t>
  </si>
  <si>
    <t>Instructions and Notes</t>
  </si>
  <si>
    <t>Instruction and Notes</t>
  </si>
  <si>
    <t xml:space="preserve">Blasting Calculation Form </t>
  </si>
  <si>
    <t>Table 1. Refrigerant GWPs</t>
  </si>
  <si>
    <t>Table 2. Blend GWPs</t>
  </si>
  <si>
    <t>Mobile Source Form</t>
  </si>
  <si>
    <t>Purchased Electricity Form</t>
  </si>
  <si>
    <t>HFC and PFC Form</t>
  </si>
  <si>
    <t>This form summarizes HFC and PFC emissions from air conditioners and</t>
  </si>
  <si>
    <t>refrigerators</t>
  </si>
  <si>
    <t xml:space="preserve">This form can be used as long as the CO2e emissions due to HFCs and </t>
  </si>
  <si>
    <t>PFCs total less than 5% of the total facility CO2e emissions.</t>
  </si>
  <si>
    <t>Note 2.</t>
  </si>
  <si>
    <t xml:space="preserve">Note 3. </t>
  </si>
  <si>
    <t>CO2e emissions are calculated in short tons</t>
  </si>
  <si>
    <t xml:space="preserve">Note 4. </t>
  </si>
  <si>
    <t>HFC and PFC emissions.</t>
  </si>
  <si>
    <t>Units of Measure</t>
  </si>
  <si>
    <t>Uniits of Measure</t>
  </si>
  <si>
    <t>Total</t>
  </si>
  <si>
    <t>Fuel</t>
  </si>
  <si>
    <t>Stationary Combustion Table</t>
  </si>
  <si>
    <t>Total Facility CO2e Emissions, Metric Tons per Year</t>
  </si>
  <si>
    <t>Facility 1 Subtotal</t>
  </si>
  <si>
    <t>Facility 2 Subtotal</t>
  </si>
  <si>
    <t>Facility 3 Subtotal</t>
  </si>
  <si>
    <t>Facility 4 Subtotal</t>
  </si>
  <si>
    <t>Facility 5 Subtotal</t>
  </si>
  <si>
    <t>Facility 6 Subtotal</t>
  </si>
  <si>
    <t>Facility 7 Subtotal</t>
  </si>
  <si>
    <t>Facility 8 Subtotal</t>
  </si>
  <si>
    <t>Facility 9 Subtotal</t>
  </si>
  <si>
    <t>Facility 10 Subtotal</t>
  </si>
  <si>
    <t>HFC, PFC</t>
  </si>
  <si>
    <t xml:space="preserve">Higher heating values for natural gas is 1029 BTU/SCF, for propane </t>
  </si>
  <si>
    <t>is 91,000 BTU/gal, for No. 2 oil is 139,050 Btu/Gal</t>
  </si>
  <si>
    <t>CO2 per year in Short Tons</t>
  </si>
  <si>
    <t>CO2e as N2O per year in Short tons</t>
  </si>
  <si>
    <t>Fuel Quantity use per Year</t>
  </si>
  <si>
    <t>Fuel Units of Measure</t>
  </si>
  <si>
    <t>Fuel Measured in Gallons</t>
  </si>
  <si>
    <t>kg CO2/gallon</t>
  </si>
  <si>
    <t>Lbs CO2/Gallon</t>
  </si>
  <si>
    <t>Motor Gasoline</t>
  </si>
  <si>
    <t>Aviation Gasoline</t>
  </si>
  <si>
    <t>Jet Fuel (Jet A or A-1)</t>
  </si>
  <si>
    <t>Kerosene</t>
  </si>
  <si>
    <t>Diesel Fuel No. 1 and No. 2</t>
  </si>
  <si>
    <t>Biodiesel</t>
  </si>
  <si>
    <t>Ethanol (E100)</t>
  </si>
  <si>
    <t>Methanol</t>
  </si>
  <si>
    <t>Liquified Natural Gas</t>
  </si>
  <si>
    <t>Liquified Petroleum Gas</t>
  </si>
  <si>
    <t>Ethane</t>
  </si>
  <si>
    <t>Isobutane</t>
  </si>
  <si>
    <t>n-Butane</t>
  </si>
  <si>
    <t>User Measured</t>
  </si>
  <si>
    <t xml:space="preserve">Calculated Default </t>
  </si>
  <si>
    <t>Emission Factor</t>
  </si>
  <si>
    <t>Site Specific Factor</t>
  </si>
  <si>
    <t>Selected Emission Factor</t>
  </si>
  <si>
    <t>Category of Vehicle</t>
  </si>
  <si>
    <t>Highway Vehicle</t>
  </si>
  <si>
    <t>Non-Highway Vehicle</t>
  </si>
  <si>
    <t>Residual Oil</t>
  </si>
  <si>
    <t>Jet Fuel</t>
  </si>
  <si>
    <t>CH4, grams per gal</t>
  </si>
  <si>
    <t>CH4, Lbs per gal</t>
  </si>
  <si>
    <t>N2O, grams per gal</t>
  </si>
  <si>
    <t>N2O, Lbs per gal</t>
  </si>
  <si>
    <t>Highway Vehicles</t>
  </si>
  <si>
    <t>Non-Highway</t>
  </si>
  <si>
    <t>Forklifts</t>
  </si>
  <si>
    <t>I=E*H*GWP/2000</t>
  </si>
  <si>
    <t>k-E*J*GWP/2000</t>
  </si>
  <si>
    <t>L=G+I+K</t>
  </si>
  <si>
    <t>M=(G/(G+I+K)*100</t>
  </si>
  <si>
    <t>Mobile Source Calculation Table</t>
  </si>
  <si>
    <t>Total Facility CO2e, Short Tons per Year</t>
  </si>
  <si>
    <t>Sum of Entries</t>
  </si>
  <si>
    <t>CO2e as CH4 per year in short tons</t>
  </si>
  <si>
    <t>Lbs CH4 per gallon</t>
  </si>
  <si>
    <t>LbsCO2 per gal</t>
  </si>
  <si>
    <t>Lbs N2O per gal</t>
  </si>
  <si>
    <t>Provides CO2e emissions  based on The Climate Registry</t>
  </si>
  <si>
    <t>Data for propane is an approximation.</t>
  </si>
  <si>
    <t>CH4 and N2O emissions from locomotives using fuels other</t>
  </si>
  <si>
    <t>than diesel oil are based on the diesel oil factors.</t>
  </si>
  <si>
    <t>Bituminous Coal</t>
  </si>
  <si>
    <t>Sub-Bituminous Coal</t>
  </si>
  <si>
    <t>Coke</t>
  </si>
  <si>
    <t>Natural Gas (U.S. Avg.)</t>
  </si>
  <si>
    <t>Distillate Oil (No. 1, No. 2, and No. 4)</t>
  </si>
  <si>
    <t>LPG (Avg for fuel use)</t>
  </si>
  <si>
    <t>MMBTU/Short Ton</t>
  </si>
  <si>
    <t>BTU/SCF</t>
  </si>
  <si>
    <t>Higher Heating Value</t>
  </si>
  <si>
    <t>kg CO2 per MMBTU</t>
  </si>
  <si>
    <t>kg CO2 per Short Ton</t>
  </si>
  <si>
    <t>Lbs CO2 per MMBTU</t>
  </si>
  <si>
    <t>Lbs CO2 per Short Ton</t>
  </si>
  <si>
    <t>Default CO2 Emissions</t>
  </si>
  <si>
    <t>Category of Fuel</t>
  </si>
  <si>
    <t>Coal, Commercial</t>
  </si>
  <si>
    <t>Coal, Industrial</t>
  </si>
  <si>
    <t>Distillate and Residual Oil, Industrial</t>
  </si>
  <si>
    <t>Natural Gas Commercial</t>
  </si>
  <si>
    <t>Natural Gas Industrial</t>
  </si>
  <si>
    <t>Distillate and Residual Oil, Commercial</t>
  </si>
  <si>
    <t>Category of Combustion Equipment</t>
  </si>
  <si>
    <t>No. 2 Oil</t>
  </si>
  <si>
    <t>and for No. 6 oil is 153,120 Btu,Gas</t>
  </si>
  <si>
    <t>CO3</t>
  </si>
  <si>
    <t>kg CO2 per Gallon</t>
  </si>
  <si>
    <t>Lbs CO2 per Gallon</t>
  </si>
  <si>
    <t>kg CO2 per SCF</t>
  </si>
  <si>
    <t>Lbs CO2 per SCF</t>
  </si>
  <si>
    <t>Note: for Coke-fired units, use coal-industrial factors</t>
  </si>
  <si>
    <t>CH4, grams per MMBTU</t>
  </si>
  <si>
    <t>N2O, grams per MMBTU</t>
  </si>
  <si>
    <t>CH4, Lbs per MMBTU</t>
  </si>
  <si>
    <t>N2O, Lbs per MMBTU</t>
  </si>
  <si>
    <t>CH4 Emissions, Lbs/MMBTU</t>
  </si>
  <si>
    <t>G=D*(E/100)*2000</t>
  </si>
  <si>
    <t>J=G*H*(I/100)/2000</t>
  </si>
  <si>
    <t>Short tons CO2e per year due to N2O</t>
  </si>
  <si>
    <t>Tons N2O/Year</t>
  </si>
  <si>
    <t>P=N*O</t>
  </si>
  <si>
    <t>Q=J+P</t>
  </si>
  <si>
    <t>lb / MWh</t>
  </si>
  <si>
    <t>H = (F/1000)*G / 2,000</t>
  </si>
  <si>
    <t>lb / GWh</t>
  </si>
  <si>
    <t>TOTAL EMISSIONS OF CO2e, METRIC TONS PER YEAR</t>
  </si>
  <si>
    <t>CO2e Emissions, Short Tons per year</t>
  </si>
  <si>
    <t>CO2e Emissions, Metric Tons per Year</t>
  </si>
  <si>
    <t>Direct and Indirect CO2e Subtotals, Metric Tons per Year</t>
  </si>
  <si>
    <t>W</t>
  </si>
  <si>
    <t>Factor, See Sheet 3b, Table B</t>
  </si>
  <si>
    <t>Factor, See Sheet 3b, Table A</t>
  </si>
  <si>
    <t>Factor,See Sheet 3b, Table C</t>
  </si>
  <si>
    <t>Table C. Mobile Source N2O Default Emission Factors, Tier C, The Climate Registry</t>
  </si>
  <si>
    <t>G=E*F/2000</t>
  </si>
  <si>
    <t>Factor, See Sheet 4b, Table A</t>
  </si>
  <si>
    <t>F=E*F</t>
  </si>
  <si>
    <t>Factor, See Sheet 4b, Table B</t>
  </si>
  <si>
    <t>Factor, See Sheet 4b, Table C</t>
  </si>
  <si>
    <t>Enter Quantity in Specified Units of Measure</t>
  </si>
  <si>
    <t xml:space="preserve">         </t>
  </si>
  <si>
    <t>I=G*H/2000</t>
  </si>
  <si>
    <t>K=G*J/2000</t>
  </si>
  <si>
    <t>L=GWP*K</t>
  </si>
  <si>
    <t>N=GxM/2000</t>
  </si>
  <si>
    <t>O=GWP*N</t>
  </si>
  <si>
    <t>P=I+L+O</t>
  </si>
  <si>
    <t>SCF</t>
  </si>
  <si>
    <t>U.S Gallons</t>
  </si>
  <si>
    <t>MMBTU per Unit of Fuel       (i.e. SCF or U.S Gal.)</t>
  </si>
  <si>
    <t>Table A. (Continued) Selected Emission Factor</t>
  </si>
  <si>
    <t>Table B (Continued) Selected Emission Factor</t>
  </si>
  <si>
    <t>Table C (Continued) Selected Emission Factor</t>
  </si>
  <si>
    <t>O=L*M*D/2000</t>
  </si>
  <si>
    <t>Factor, See GWP Table</t>
  </si>
  <si>
    <t>Factor, Assumed</t>
  </si>
  <si>
    <t>Factor, Bureau of Mines Data (1994)</t>
  </si>
  <si>
    <t>Factor, Based on Ultimate Analysis</t>
  </si>
  <si>
    <t>consult http://www.epa.gov/RDEE/energy-and-you/how-clean.html</t>
  </si>
  <si>
    <t>for the CO2 emission factor applicable in your zipcode.</t>
  </si>
  <si>
    <t>if the zipcode-based CO2 emission factor is being used.</t>
  </si>
  <si>
    <t>Table A. eGRID Emission Factors for Subregions</t>
  </si>
  <si>
    <t>Use Sheet 6c. Table B for state average CH4 and N2O factors</t>
  </si>
  <si>
    <r>
      <t xml:space="preserve"> Short tons CO</t>
    </r>
    <r>
      <rPr>
        <vertAlign val="subscript"/>
        <sz val="10"/>
        <rFont val="Arial"/>
        <family val="2"/>
      </rPr>
      <t xml:space="preserve">2 </t>
    </r>
    <r>
      <rPr>
        <sz val="10"/>
        <rFont val="Arial"/>
        <family val="2"/>
      </rPr>
      <t>per year</t>
    </r>
  </si>
  <si>
    <t xml:space="preserve"> Short tons CO2e ad CH4 per year</t>
  </si>
  <si>
    <t xml:space="preserve"> Short tons CO2e as N2O per year</t>
  </si>
  <si>
    <t>Short tons CO2e per year</t>
  </si>
  <si>
    <t>GHG Emission Inventory</t>
  </si>
  <si>
    <t>Operations       (Y or N)</t>
  </si>
  <si>
    <t>Program designed for voluntary reporting or internal evaluation.</t>
  </si>
  <si>
    <t>Note: Color codes for cells</t>
  </si>
  <si>
    <t xml:space="preserve">The only data needed to calculate emissions are fuel types and fuel consumption </t>
  </si>
  <si>
    <t>Factors are provided by The Climate Registry</t>
  </si>
  <si>
    <t>Emissions are tabulated as CO2e by taking into account the GWP Factors</t>
  </si>
  <si>
    <t>CO2 is the dominant contributor to CO2e</t>
  </si>
  <si>
    <t>Site-specific factors can be entered if available. Data provided here overrides The Climate Registry default factors</t>
  </si>
  <si>
    <t>The data needed include fuel type(s) and annual consumption</t>
  </si>
  <si>
    <t>Data needed are the tons of ANFO used per year and the average fuel oil content (if different from 5%)</t>
  </si>
  <si>
    <t>Factor based on Bureau of Mines data from 1994.</t>
  </si>
  <si>
    <t>This is an estimate.</t>
  </si>
  <si>
    <t>The Climate Registry has not recognized blasting as a separate type of source.</t>
  </si>
  <si>
    <t>Data needed includes the total power consumption in kWh and the eGRID area</t>
  </si>
  <si>
    <t>Global Warming Potential (GWP) Factors take into account the impact and longevity of a contaminant on global warming</t>
  </si>
  <si>
    <t>Stationary Combustion Emission Factors</t>
  </si>
  <si>
    <t>Distillate Oil (No. 2)</t>
  </si>
  <si>
    <t>R-407F</t>
  </si>
  <si>
    <t>R-421A</t>
  </si>
  <si>
    <t>R-422A</t>
  </si>
  <si>
    <t>R-422B</t>
  </si>
  <si>
    <t>R422C</t>
  </si>
  <si>
    <t>R-422D</t>
  </si>
  <si>
    <t>R-423A</t>
  </si>
  <si>
    <t>R-424A</t>
  </si>
  <si>
    <t>R-425A</t>
  </si>
  <si>
    <t>R-426A</t>
  </si>
  <si>
    <t>R-427A</t>
  </si>
  <si>
    <t>R-428A</t>
  </si>
  <si>
    <t>R-429A</t>
  </si>
  <si>
    <t>R-430A</t>
  </si>
  <si>
    <t>R-431A</t>
  </si>
  <si>
    <t>R-434A</t>
  </si>
  <si>
    <t>R-435A</t>
  </si>
  <si>
    <t>R-437A</t>
  </si>
  <si>
    <t>R-438A</t>
  </si>
  <si>
    <t>4-439A</t>
  </si>
  <si>
    <t>R-440A</t>
  </si>
  <si>
    <t>R-444A</t>
  </si>
  <si>
    <t>R-444B</t>
  </si>
  <si>
    <t>R-445A</t>
  </si>
  <si>
    <t>R-446A</t>
  </si>
  <si>
    <t>R-447A</t>
  </si>
  <si>
    <t>R-447B</t>
  </si>
  <si>
    <t>R-448A</t>
  </si>
  <si>
    <t>R-449A</t>
  </si>
  <si>
    <t>R-449B</t>
  </si>
  <si>
    <t>R-449C</t>
  </si>
  <si>
    <t>R-450A</t>
  </si>
  <si>
    <t>R-451A</t>
  </si>
  <si>
    <t>R-451B</t>
  </si>
  <si>
    <t>R-452A</t>
  </si>
  <si>
    <t>R-452B</t>
  </si>
  <si>
    <t>R-452C</t>
  </si>
  <si>
    <t>R-453A</t>
  </si>
  <si>
    <t>R-454A</t>
  </si>
  <si>
    <t>R-445B</t>
  </si>
  <si>
    <t>R-454C</t>
  </si>
  <si>
    <t>R-456A</t>
  </si>
  <si>
    <t>R-457A</t>
  </si>
  <si>
    <t>R-458A</t>
  </si>
  <si>
    <t>R-509 or R-509A</t>
  </si>
  <si>
    <t>R-512A</t>
  </si>
  <si>
    <t>R-513A</t>
  </si>
  <si>
    <t>R-513B</t>
  </si>
  <si>
    <t>R-515A</t>
  </si>
  <si>
    <t>R-421B</t>
  </si>
  <si>
    <t>Global Warming Potential Factors - Refrigerant Blends</t>
  </si>
  <si>
    <t>Global Warming Potential Factors - Refrigerants</t>
  </si>
  <si>
    <t>aircraft jet fuel is old number, no entry in 2018</t>
  </si>
  <si>
    <t>May 2013 Protocol emission factors (see tab 3b), Updated May 2021</t>
  </si>
  <si>
    <t>The Climate Registry, May 2013, Table 2.1 Default Factors</t>
  </si>
  <si>
    <t xml:space="preserve">Residual Oil No 5 </t>
  </si>
  <si>
    <t>Residual Oil No 6</t>
  </si>
  <si>
    <t>Factors provided by The Climate Registry, Updated May 2021</t>
  </si>
  <si>
    <t>Residual Oil N0. 6</t>
  </si>
  <si>
    <t>Pick-Ups, 2018, TCR table 2.5</t>
  </si>
  <si>
    <t>Table B. Mobile Source CH4 Default Emission Factors, The Climate Registry</t>
  </si>
  <si>
    <t>Pick-Ups, 2018, TCR Table 2.5</t>
  </si>
  <si>
    <t>Based on TCR, Table 2.6</t>
  </si>
  <si>
    <t>TCR, Table 2.7</t>
  </si>
  <si>
    <t>Table A. Default Factors, The Climate Registry,  2021, Table 1.1</t>
  </si>
  <si>
    <t>MMBTU/gallon</t>
  </si>
  <si>
    <t>Residual Oil, No. 5</t>
  </si>
  <si>
    <t>Residual Oil, No. 6</t>
  </si>
  <si>
    <t>TCR, Table 1.9</t>
  </si>
  <si>
    <t>TCR, Table 1.10</t>
  </si>
  <si>
    <t>TCR, Table 1.6</t>
  </si>
  <si>
    <t>Table B. Stationary Source CH4 Default Emission Factors, Table</t>
  </si>
  <si>
    <t>Table C. Stationary Source N2O Default Emission Factors,The Climate Registry 2021</t>
  </si>
  <si>
    <t>GHG Form 6B</t>
  </si>
  <si>
    <t>Inventory Year - 2021</t>
  </si>
  <si>
    <t xml:space="preserve">Source: U.S. EPA, Emission Factors for Greenhouse Gas Inventories, last Updated April 2021. </t>
  </si>
  <si>
    <t>PRMS</t>
  </si>
  <si>
    <t>Puerto Rico Miscellaneous</t>
  </si>
  <si>
    <t>C2F6</t>
  </si>
  <si>
    <t>C4F8</t>
  </si>
  <si>
    <t>tetradeafluorohexane</t>
  </si>
  <si>
    <t>C10F18</t>
  </si>
  <si>
    <t>Perfluorodecalin</t>
  </si>
  <si>
    <t>year GWP values.</t>
  </si>
  <si>
    <t>GHG Form 6c, August 2021</t>
  </si>
  <si>
    <t>Form 1, August 2021</t>
  </si>
  <si>
    <t>GHG Form 2, August 2021</t>
  </si>
  <si>
    <t>Copyright NSSGA 2021</t>
  </si>
  <si>
    <t>GHG Form 3a, August 2021</t>
  </si>
  <si>
    <t>GHG Form 3b, August 2021</t>
  </si>
  <si>
    <t>GHG Form 4a, August 2021</t>
  </si>
  <si>
    <t>Inventory Year 2021</t>
  </si>
  <si>
    <t>Copyright, NSSGA 2021</t>
  </si>
  <si>
    <t>GHG Form 4b, August 2021</t>
  </si>
  <si>
    <t>GHG Form 5, August 2021</t>
  </si>
  <si>
    <t>GHG Form 6a, August 2021</t>
  </si>
  <si>
    <t>GHG Form 7a, August 2021</t>
  </si>
  <si>
    <t>Inventory Year-2021</t>
  </si>
  <si>
    <t xml:space="preserve">This form is based on The Climate Registry calculations of </t>
  </si>
  <si>
    <t>GHG Form 9, August 2021</t>
  </si>
  <si>
    <t>Data from the Fifth Assessment Report published in 2014. All defaults 100-</t>
  </si>
  <si>
    <t xml:space="preserve">Updated Emission Factors </t>
  </si>
  <si>
    <t>Table A. Mobile Source CO2 Default Emission Factors, The Climate Registry</t>
  </si>
  <si>
    <t>These calculations do not require continuous emission monitors, site-specific fuel analyes, or other test data.</t>
  </si>
  <si>
    <t>All calculations are performed in English units.  Results are converted to metric tons to ensure consistency with The Climate Registry and other voluntary reporting registries.</t>
  </si>
  <si>
    <t>Tabulates greenhouse gas emissions in units of CO2 equivalent (CO2e).  Includes six categories of greenhouse gases including CO2, CH4, and N2O (not NOx).  NF3 is not emitted from NSSGA member facilities and is not included in these inventory calculations.z</t>
  </si>
  <si>
    <t>Example data shown to illustrate the calculations. Please delete before starting inventory.</t>
  </si>
  <si>
    <t>Designed to support multiple plants, but still allow for facility-specific voluntary reporting.  Please delete example entries before staring inventory.</t>
  </si>
  <si>
    <t xml:space="preserve">This form provides estimates of CO2e emissions based on </t>
  </si>
  <si>
    <t>procedures in the TCR May 2021 Default Emission Factors</t>
  </si>
  <si>
    <t>This form provides anestimate of purchased electrical power CO2e</t>
  </si>
  <si>
    <t>Example data. Please delete before starting inventory.</t>
  </si>
  <si>
    <t>eGRID2007 factors apply to 2018, these are the latest data available</t>
  </si>
  <si>
    <t>as of August 2021.</t>
  </si>
  <si>
    <t>See eGRID2018 Data (Sheet 6c, Table A) or ZIPCODE-Based List (EPA website)</t>
  </si>
  <si>
    <t>See eGRID2018 Data (Sheet 6c, Table A) or State Avg. Data (Sheet 6c, Table B)</t>
  </si>
  <si>
    <t xml:space="preserve">Note: Could not be updated,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</si>
</sst>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
    <numFmt numFmtId="168" formatCode="#,##0.0000"/>
    <numFmt numFmtId="169" formatCode="#,##0.000"/>
    <numFmt numFmtId="170" formatCode="0.0"/>
    <numFmt numFmtId="171" formatCode="0.00000"/>
    <numFmt numFmtId="172" formatCode="0.000000"/>
    <numFmt numFmtId="173" formatCode="#,##0.00000"/>
    <numFmt numFmtId="174" formatCode="#,##0.000000"/>
    <numFmt numFmtId="175" formatCode="#,##0.0000000"/>
    <numFmt numFmtId="176" formatCode="0.00000000"/>
    <numFmt numFmtId="177" formatCode="0.00000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m/d/yy;@"/>
    <numFmt numFmtId="184" formatCode="0.0000E+00"/>
    <numFmt numFmtId="185" formatCode="0.000E+00"/>
  </numFmts>
  <fonts count="79">
    <font>
      <sz val="10"/>
      <name val="Arial"/>
      <family val="0"/>
    </font>
    <font>
      <sz val="9"/>
      <color indexed="8"/>
      <name val="Arial"/>
      <family val="2"/>
    </font>
    <font>
      <sz val="8"/>
      <color indexed="8"/>
      <name val="Arial"/>
      <family val="2"/>
    </font>
    <font>
      <b/>
      <sz val="10"/>
      <color indexed="9"/>
      <name val="Arial"/>
      <family val="2"/>
    </font>
    <font>
      <sz val="8"/>
      <name val="Arial"/>
      <family val="2"/>
    </font>
    <font>
      <b/>
      <sz val="12"/>
      <color indexed="9"/>
      <name val="Arial"/>
      <family val="2"/>
    </font>
    <font>
      <b/>
      <sz val="14"/>
      <name val="Arial"/>
      <family val="2"/>
    </font>
    <font>
      <b/>
      <sz val="12"/>
      <color indexed="18"/>
      <name val="Arial"/>
      <family val="2"/>
    </font>
    <font>
      <b/>
      <sz val="12"/>
      <color indexed="16"/>
      <name val="Arial"/>
      <family val="2"/>
    </font>
    <font>
      <sz val="12"/>
      <name val="Arial"/>
      <family val="2"/>
    </font>
    <font>
      <b/>
      <sz val="12"/>
      <name val="Arial"/>
      <family val="2"/>
    </font>
    <font>
      <sz val="12"/>
      <name val="Trebuchet MS"/>
      <family val="2"/>
    </font>
    <font>
      <b/>
      <sz val="10"/>
      <name val="Arial"/>
      <family val="2"/>
    </font>
    <font>
      <sz val="10"/>
      <name val="Trebuchet MS"/>
      <family val="2"/>
    </font>
    <font>
      <u val="single"/>
      <sz val="10"/>
      <color indexed="12"/>
      <name val="Arial"/>
      <family val="2"/>
    </font>
    <font>
      <sz val="9"/>
      <name val="Arial"/>
      <family val="2"/>
    </font>
    <font>
      <sz val="10"/>
      <color indexed="11"/>
      <name val="Arial"/>
      <family val="2"/>
    </font>
    <font>
      <sz val="9"/>
      <color indexed="10"/>
      <name val="Arial"/>
      <family val="2"/>
    </font>
    <font>
      <b/>
      <sz val="9"/>
      <color indexed="10"/>
      <name val="Arial"/>
      <family val="2"/>
    </font>
    <font>
      <b/>
      <sz val="9"/>
      <color indexed="12"/>
      <name val="Arial"/>
      <family val="2"/>
    </font>
    <font>
      <b/>
      <sz val="9"/>
      <name val="Arial"/>
      <family val="2"/>
    </font>
    <font>
      <b/>
      <sz val="10"/>
      <color indexed="10"/>
      <name val="Arial"/>
      <family val="2"/>
    </font>
    <font>
      <sz val="10"/>
      <color indexed="10"/>
      <name val="Arial"/>
      <family val="2"/>
    </font>
    <font>
      <sz val="10"/>
      <color indexed="12"/>
      <name val="Arial"/>
      <family val="2"/>
    </font>
    <font>
      <b/>
      <sz val="8"/>
      <name val="Arial"/>
      <family val="2"/>
    </font>
    <font>
      <vertAlign val="subscript"/>
      <sz val="10"/>
      <name val="Arial"/>
      <family val="2"/>
    </font>
    <font>
      <b/>
      <vertAlign val="subscript"/>
      <sz val="10"/>
      <name val="Arial"/>
      <family val="2"/>
    </font>
    <font>
      <b/>
      <sz val="10"/>
      <name val="Trebuchet MS"/>
      <family val="2"/>
    </font>
    <font>
      <b/>
      <sz val="10"/>
      <color indexed="10"/>
      <name val="Trebuchet MS"/>
      <family val="2"/>
    </font>
    <font>
      <b/>
      <sz val="10"/>
      <color indexed="12"/>
      <name val="Trebuchet MS"/>
      <family val="2"/>
    </font>
    <font>
      <b/>
      <sz val="9"/>
      <color indexed="9"/>
      <name val="Arial"/>
      <family val="2"/>
    </font>
    <font>
      <b/>
      <sz val="12"/>
      <color indexed="9"/>
      <name val="Trebuchet MS"/>
      <family val="2"/>
    </font>
    <font>
      <sz val="8"/>
      <color indexed="9"/>
      <name val="Arial"/>
      <family val="2"/>
    </font>
    <font>
      <sz val="10"/>
      <color indexed="9"/>
      <name val="Arial"/>
      <family val="2"/>
    </font>
    <font>
      <u val="single"/>
      <sz val="10"/>
      <color indexed="36"/>
      <name val="Arial"/>
      <family val="2"/>
    </font>
    <font>
      <b/>
      <sz val="10"/>
      <color indexed="8"/>
      <name val="Arial"/>
      <family val="2"/>
    </font>
    <font>
      <b/>
      <sz val="12"/>
      <color indexed="8"/>
      <name val="Trebuchet MS"/>
      <family val="2"/>
    </font>
    <font>
      <sz val="12"/>
      <color indexed="9"/>
      <name val="Trebuchet MS"/>
      <family val="2"/>
    </font>
    <font>
      <b/>
      <sz val="12"/>
      <name val="Trebuchet MS"/>
      <family val="2"/>
    </font>
    <font>
      <b/>
      <vertAlign val="subscript"/>
      <sz val="14"/>
      <name val="Arial"/>
      <family val="2"/>
    </font>
    <font>
      <sz val="11"/>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sz val="10"/>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18"/>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theme="0"/>
        <bgColor indexed="64"/>
      </patternFill>
    </fill>
    <fill>
      <patternFill patternType="solid">
        <fgColor rgb="FFFFFF00"/>
        <bgColor indexed="64"/>
      </patternFill>
    </fill>
    <fill>
      <patternFill patternType="solid">
        <fgColor indexed="6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ck"/>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style="thin"/>
      <bottom style="thick"/>
    </border>
    <border>
      <left style="thin"/>
      <right>
        <color indexed="63"/>
      </right>
      <top>
        <color indexed="63"/>
      </top>
      <bottom style="thick"/>
    </border>
    <border>
      <left>
        <color indexed="63"/>
      </left>
      <right>
        <color indexed="63"/>
      </right>
      <top>
        <color indexed="63"/>
      </top>
      <bottom style="thick"/>
    </border>
    <border>
      <left style="thin"/>
      <right style="thin"/>
      <top>
        <color indexed="63"/>
      </top>
      <bottom style="thick"/>
    </border>
    <border>
      <left>
        <color indexed="63"/>
      </left>
      <right>
        <color indexed="63"/>
      </right>
      <top style="thin"/>
      <bottom style="thick"/>
    </border>
    <border>
      <left style="thin"/>
      <right>
        <color indexed="63"/>
      </right>
      <top style="thin"/>
      <bottom style="thick"/>
    </border>
    <border>
      <left style="thin"/>
      <right>
        <color indexed="63"/>
      </right>
      <top style="thick"/>
      <bottom style="thin"/>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double"/>
    </border>
    <border>
      <left style="medium"/>
      <right style="medium"/>
      <top style="medium"/>
      <bottom style="medium"/>
    </border>
    <border>
      <left>
        <color indexed="63"/>
      </left>
      <right style="thin"/>
      <top style="thin"/>
      <bottom>
        <color indexed="63"/>
      </bottom>
    </border>
    <border>
      <left style="thin"/>
      <right style="thin"/>
      <top style="thick"/>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thick"/>
    </border>
    <border>
      <left>
        <color indexed="63"/>
      </left>
      <right style="thin"/>
      <top style="thick"/>
      <bottom style="thick"/>
    </border>
    <border>
      <left>
        <color indexed="63"/>
      </left>
      <right>
        <color indexed="63"/>
      </right>
      <top style="thick"/>
      <bottom>
        <color indexed="63"/>
      </bottom>
    </border>
    <border>
      <left>
        <color indexed="63"/>
      </left>
      <right style="thin"/>
      <top style="thick"/>
      <bottom>
        <color indexed="63"/>
      </bottom>
    </border>
    <border>
      <left style="thin"/>
      <right style="thin"/>
      <top>
        <color indexed="63"/>
      </top>
      <bottom style="double"/>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34"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4"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99">
    <xf numFmtId="0" fontId="0" fillId="0" borderId="0" xfId="0" applyAlignment="1">
      <alignment/>
    </xf>
    <xf numFmtId="0" fontId="0" fillId="0" borderId="0" xfId="0" applyAlignment="1">
      <alignment wrapText="1"/>
    </xf>
    <xf numFmtId="0" fontId="0" fillId="0" borderId="0" xfId="0" applyAlignment="1">
      <alignment horizontal="center"/>
    </xf>
    <xf numFmtId="0" fontId="15" fillId="33" borderId="10" xfId="0" applyFont="1" applyFill="1" applyBorder="1" applyAlignment="1">
      <alignment horizontal="center" vertical="center" wrapText="1"/>
    </xf>
    <xf numFmtId="0" fontId="0" fillId="34" borderId="0" xfId="0" applyFill="1" applyAlignment="1">
      <alignment wrapText="1"/>
    </xf>
    <xf numFmtId="0" fontId="0" fillId="0" borderId="0" xfId="0" applyAlignment="1">
      <alignment horizontal="center" wrapText="1"/>
    </xf>
    <xf numFmtId="0" fontId="0" fillId="0" borderId="0" xfId="0" applyAlignment="1">
      <alignment vertical="center" wrapText="1"/>
    </xf>
    <xf numFmtId="0" fontId="3" fillId="35" borderId="10" xfId="0" applyFont="1" applyFill="1" applyBorder="1" applyAlignment="1">
      <alignment horizontal="center" wrapText="1"/>
    </xf>
    <xf numFmtId="4" fontId="0" fillId="34" borderId="11" xfId="0" applyNumberFormat="1" applyFont="1" applyFill="1" applyBorder="1" applyAlignment="1" applyProtection="1">
      <alignment horizontal="center" vertical="center" wrapText="1"/>
      <protection locked="0"/>
    </xf>
    <xf numFmtId="0" fontId="13" fillId="34" borderId="10" xfId="0" applyFont="1" applyFill="1" applyBorder="1" applyAlignment="1" applyProtection="1">
      <alignment vertical="center" wrapText="1"/>
      <protection locked="0"/>
    </xf>
    <xf numFmtId="0" fontId="17" fillId="34" borderId="12" xfId="0" applyFont="1" applyFill="1" applyBorder="1" applyAlignment="1">
      <alignment wrapText="1"/>
    </xf>
    <xf numFmtId="0" fontId="17" fillId="34" borderId="0" xfId="0" applyFont="1" applyFill="1" applyBorder="1" applyAlignment="1">
      <alignment wrapText="1"/>
    </xf>
    <xf numFmtId="0" fontId="0" fillId="34" borderId="0" xfId="0" applyFill="1" applyAlignment="1">
      <alignment horizontal="center" wrapText="1"/>
    </xf>
    <xf numFmtId="0" fontId="15" fillId="34" borderId="0" xfId="0" applyFont="1" applyFill="1" applyAlignment="1">
      <alignment horizontal="center" wrapText="1"/>
    </xf>
    <xf numFmtId="0" fontId="15" fillId="34" borderId="0" xfId="0" applyFont="1" applyFill="1" applyAlignment="1">
      <alignment wrapText="1"/>
    </xf>
    <xf numFmtId="0" fontId="15" fillId="34" borderId="12" xfId="0" applyFont="1" applyFill="1" applyBorder="1" applyAlignment="1">
      <alignment wrapText="1"/>
    </xf>
    <xf numFmtId="0" fontId="15" fillId="34" borderId="0" xfId="0" applyFont="1" applyFill="1" applyBorder="1" applyAlignment="1">
      <alignment wrapText="1"/>
    </xf>
    <xf numFmtId="0" fontId="15" fillId="34" borderId="12" xfId="0" applyFont="1" applyFill="1" applyBorder="1" applyAlignment="1">
      <alignment horizontal="center" wrapText="1"/>
    </xf>
    <xf numFmtId="0" fontId="15" fillId="34" borderId="0" xfId="0" applyFont="1" applyFill="1" applyBorder="1" applyAlignment="1">
      <alignment horizontal="center" wrapText="1"/>
    </xf>
    <xf numFmtId="0" fontId="16" fillId="34" borderId="0" xfId="0" applyFont="1" applyFill="1" applyAlignment="1">
      <alignment horizontal="center" wrapText="1"/>
    </xf>
    <xf numFmtId="0" fontId="16" fillId="0" borderId="0" xfId="0" applyFont="1" applyAlignment="1">
      <alignment horizontal="center" wrapText="1"/>
    </xf>
    <xf numFmtId="0" fontId="22" fillId="34" borderId="0" xfId="0" applyFont="1" applyFill="1" applyAlignment="1">
      <alignment wrapText="1"/>
    </xf>
    <xf numFmtId="0" fontId="17" fillId="34" borderId="0" xfId="0" applyFont="1" applyFill="1" applyAlignment="1">
      <alignment wrapText="1"/>
    </xf>
    <xf numFmtId="0" fontId="22" fillId="0" borderId="0" xfId="0" applyFont="1" applyAlignment="1">
      <alignment wrapText="1"/>
    </xf>
    <xf numFmtId="0" fontId="12" fillId="34" borderId="0" xfId="0" applyFont="1" applyFill="1" applyAlignment="1">
      <alignment horizontal="center" wrapText="1"/>
    </xf>
    <xf numFmtId="0" fontId="30" fillId="35" borderId="10" xfId="0" applyFont="1" applyFill="1" applyBorder="1" applyAlignment="1">
      <alignment horizontal="center" wrapText="1"/>
    </xf>
    <xf numFmtId="0" fontId="20" fillId="34" borderId="0" xfId="0" applyFont="1" applyFill="1" applyAlignment="1">
      <alignment horizontal="center" wrapText="1"/>
    </xf>
    <xf numFmtId="0" fontId="0" fillId="34" borderId="0" xfId="0" applyFill="1" applyAlignment="1">
      <alignment/>
    </xf>
    <xf numFmtId="0" fontId="0" fillId="34" borderId="0" xfId="0" applyFill="1" applyAlignment="1">
      <alignment horizontal="center"/>
    </xf>
    <xf numFmtId="0" fontId="10" fillId="0" borderId="0" xfId="0" applyFont="1" applyAlignment="1">
      <alignment/>
    </xf>
    <xf numFmtId="0" fontId="0" fillId="0" borderId="10" xfId="0" applyBorder="1" applyAlignment="1">
      <alignment/>
    </xf>
    <xf numFmtId="0" fontId="9" fillId="34" borderId="0" xfId="0" applyFont="1" applyFill="1" applyAlignment="1">
      <alignment wrapText="1"/>
    </xf>
    <xf numFmtId="0" fontId="0" fillId="0" borderId="0" xfId="0" applyAlignment="1">
      <alignment horizontal="right"/>
    </xf>
    <xf numFmtId="0" fontId="0" fillId="34" borderId="0" xfId="0" applyFill="1" applyAlignment="1">
      <alignment vertical="center" wrapText="1"/>
    </xf>
    <xf numFmtId="0" fontId="0" fillId="36" borderId="10" xfId="0" applyFill="1" applyBorder="1" applyAlignment="1">
      <alignment wrapText="1"/>
    </xf>
    <xf numFmtId="0" fontId="12" fillId="33" borderId="10" xfId="0" applyFont="1" applyFill="1" applyBorder="1" applyAlignment="1">
      <alignment vertical="center" wrapText="1"/>
    </xf>
    <xf numFmtId="4" fontId="0" fillId="34" borderId="0" xfId="0" applyNumberFormat="1" applyFont="1" applyFill="1" applyBorder="1" applyAlignment="1" applyProtection="1">
      <alignment horizontal="center" vertical="center" wrapText="1"/>
      <protection/>
    </xf>
    <xf numFmtId="2" fontId="0" fillId="36" borderId="10" xfId="0" applyNumberFormat="1" applyFont="1" applyFill="1" applyBorder="1" applyAlignment="1" applyProtection="1">
      <alignment horizontal="center" vertical="center" wrapText="1"/>
      <protection/>
    </xf>
    <xf numFmtId="4" fontId="0" fillId="36" borderId="10" xfId="0" applyNumberFormat="1" applyFont="1" applyFill="1" applyBorder="1" applyAlignment="1" applyProtection="1">
      <alignment horizontal="center" vertical="center" wrapText="1"/>
      <protection/>
    </xf>
    <xf numFmtId="0" fontId="12" fillId="33" borderId="10" xfId="0" applyFont="1" applyFill="1" applyBorder="1" applyAlignment="1">
      <alignment horizontal="center" vertical="center" wrapText="1"/>
    </xf>
    <xf numFmtId="0" fontId="0" fillId="34" borderId="0" xfId="0" applyFill="1" applyBorder="1" applyAlignment="1">
      <alignment horizontal="center" vertical="center" wrapText="1"/>
    </xf>
    <xf numFmtId="0" fontId="10" fillId="34" borderId="0" xfId="0" applyFont="1" applyFill="1" applyAlignment="1">
      <alignment/>
    </xf>
    <xf numFmtId="0" fontId="0" fillId="34" borderId="0" xfId="0" applyFill="1" applyAlignment="1">
      <alignment horizontal="right"/>
    </xf>
    <xf numFmtId="0" fontId="9" fillId="34" borderId="0" xfId="0" applyFont="1" applyFill="1" applyAlignment="1">
      <alignment/>
    </xf>
    <xf numFmtId="0" fontId="0" fillId="34" borderId="10" xfId="0" applyFont="1" applyFill="1" applyBorder="1" applyAlignment="1" applyProtection="1">
      <alignment vertical="center" wrapText="1"/>
      <protection locked="0"/>
    </xf>
    <xf numFmtId="4" fontId="0" fillId="34" borderId="11" xfId="0" applyNumberFormat="1" applyFont="1" applyFill="1" applyBorder="1" applyAlignment="1" applyProtection="1">
      <alignment vertical="center" wrapText="1"/>
      <protection locked="0"/>
    </xf>
    <xf numFmtId="4" fontId="0" fillId="36" borderId="10" xfId="0" applyNumberFormat="1" applyFont="1" applyFill="1" applyBorder="1" applyAlignment="1" applyProtection="1">
      <alignment vertical="center" wrapText="1"/>
      <protection/>
    </xf>
    <xf numFmtId="2" fontId="0" fillId="36" borderId="10" xfId="0" applyNumberFormat="1" applyFont="1" applyFill="1" applyBorder="1" applyAlignment="1" applyProtection="1">
      <alignment vertical="center" wrapText="1"/>
      <protection/>
    </xf>
    <xf numFmtId="0" fontId="0" fillId="34" borderId="13" xfId="0" applyFont="1" applyFill="1" applyBorder="1" applyAlignment="1" applyProtection="1">
      <alignment horizontal="center" vertical="center" wrapText="1"/>
      <protection locked="0"/>
    </xf>
    <xf numFmtId="3" fontId="0" fillId="34" borderId="13" xfId="0" applyNumberFormat="1" applyFont="1" applyFill="1" applyBorder="1" applyAlignment="1" applyProtection="1">
      <alignment horizontal="center" vertical="center" wrapText="1"/>
      <protection locked="0"/>
    </xf>
    <xf numFmtId="0" fontId="0" fillId="34" borderId="10" xfId="0" applyFont="1" applyFill="1" applyBorder="1" applyAlignment="1" applyProtection="1">
      <alignment horizontal="center" vertical="center" wrapText="1"/>
      <protection locked="0"/>
    </xf>
    <xf numFmtId="3" fontId="0" fillId="34" borderId="10" xfId="0" applyNumberFormat="1" applyFont="1" applyFill="1" applyBorder="1" applyAlignment="1" applyProtection="1">
      <alignment horizontal="center" vertical="center" wrapText="1"/>
      <protection locked="0"/>
    </xf>
    <xf numFmtId="164" fontId="20" fillId="34" borderId="12" xfId="0" applyNumberFormat="1" applyFont="1" applyFill="1" applyBorder="1" applyAlignment="1">
      <alignment wrapText="1"/>
    </xf>
    <xf numFmtId="164" fontId="20" fillId="34" borderId="0" xfId="0" applyNumberFormat="1" applyFont="1" applyFill="1" applyBorder="1" applyAlignment="1">
      <alignment wrapText="1"/>
    </xf>
    <xf numFmtId="0" fontId="0" fillId="33" borderId="10" xfId="0" applyFill="1" applyBorder="1" applyAlignment="1">
      <alignment/>
    </xf>
    <xf numFmtId="0" fontId="0" fillId="34" borderId="0" xfId="0" applyFill="1" applyBorder="1" applyAlignment="1">
      <alignment horizontal="center"/>
    </xf>
    <xf numFmtId="0" fontId="0" fillId="34" borderId="0" xfId="0" applyFill="1" applyBorder="1" applyAlignment="1">
      <alignment/>
    </xf>
    <xf numFmtId="2" fontId="0" fillId="36" borderId="10" xfId="0" applyNumberFormat="1" applyFill="1" applyBorder="1" applyAlignment="1">
      <alignment/>
    </xf>
    <xf numFmtId="0" fontId="0" fillId="33" borderId="10" xfId="0" applyFill="1" applyBorder="1" applyAlignment="1">
      <alignment horizontal="center" vertical="center" wrapText="1"/>
    </xf>
    <xf numFmtId="0" fontId="3" fillId="35" borderId="10" xfId="0" applyFont="1" applyFill="1" applyBorder="1" applyAlignment="1">
      <alignment vertical="center" wrapText="1"/>
    </xf>
    <xf numFmtId="11" fontId="0" fillId="36" borderId="10" xfId="0" applyNumberFormat="1" applyFill="1" applyBorder="1" applyAlignment="1">
      <alignment horizontal="center"/>
    </xf>
    <xf numFmtId="11" fontId="0" fillId="36" borderId="10" xfId="0" applyNumberFormat="1" applyFill="1" applyBorder="1" applyAlignment="1">
      <alignment/>
    </xf>
    <xf numFmtId="11" fontId="0" fillId="36" borderId="10" xfId="0" applyNumberFormat="1" applyFill="1" applyBorder="1" applyAlignment="1">
      <alignment vertical="center" wrapText="1"/>
    </xf>
    <xf numFmtId="170" fontId="0" fillId="36" borderId="10" xfId="0" applyNumberFormat="1" applyFill="1" applyBorder="1" applyAlignment="1">
      <alignment/>
    </xf>
    <xf numFmtId="0" fontId="0" fillId="37" borderId="10" xfId="0" applyFill="1" applyBorder="1" applyAlignment="1">
      <alignment/>
    </xf>
    <xf numFmtId="11" fontId="0" fillId="34" borderId="0" xfId="0" applyNumberFormat="1" applyFill="1" applyBorder="1" applyAlignment="1">
      <alignment horizontal="center"/>
    </xf>
    <xf numFmtId="11" fontId="0" fillId="34" borderId="0" xfId="0" applyNumberFormat="1" applyFill="1" applyBorder="1" applyAlignment="1">
      <alignment/>
    </xf>
    <xf numFmtId="0" fontId="0" fillId="34" borderId="14" xfId="0" applyFill="1" applyBorder="1" applyAlignment="1">
      <alignment/>
    </xf>
    <xf numFmtId="0" fontId="0" fillId="34" borderId="11" xfId="0" applyFill="1" applyBorder="1" applyAlignment="1">
      <alignment/>
    </xf>
    <xf numFmtId="0" fontId="33" fillId="34" borderId="0" xfId="0" applyFont="1" applyFill="1" applyAlignment="1">
      <alignment/>
    </xf>
    <xf numFmtId="0" fontId="33" fillId="34" borderId="0" xfId="0" applyFont="1" applyFill="1" applyBorder="1" applyAlignment="1">
      <alignment vertical="center" wrapText="1"/>
    </xf>
    <xf numFmtId="0" fontId="33" fillId="34" borderId="0" xfId="0" applyFont="1" applyFill="1" applyBorder="1" applyAlignment="1">
      <alignment/>
    </xf>
    <xf numFmtId="0" fontId="33" fillId="34" borderId="0" xfId="0" applyFont="1" applyFill="1" applyAlignment="1">
      <alignment vertical="center" wrapText="1"/>
    </xf>
    <xf numFmtId="0" fontId="0" fillId="0" borderId="0" xfId="0" applyBorder="1" applyAlignment="1" applyProtection="1">
      <alignment wrapText="1"/>
      <protection/>
    </xf>
    <xf numFmtId="0" fontId="0" fillId="0" borderId="0" xfId="0" applyAlignment="1" applyProtection="1">
      <alignment wrapText="1"/>
      <protection/>
    </xf>
    <xf numFmtId="0" fontId="15" fillId="0" borderId="10" xfId="0" applyFont="1" applyBorder="1" applyAlignment="1" applyProtection="1">
      <alignment horizontal="center" wrapText="1"/>
      <protection locked="0"/>
    </xf>
    <xf numFmtId="0" fontId="15" fillId="0" borderId="10" xfId="0" applyFont="1" applyBorder="1" applyAlignment="1" applyProtection="1">
      <alignment wrapText="1"/>
      <protection locked="0"/>
    </xf>
    <xf numFmtId="0" fontId="17" fillId="34" borderId="10" xfId="0" applyFont="1" applyFill="1" applyBorder="1" applyAlignment="1" applyProtection="1">
      <alignment horizontal="center" wrapText="1"/>
      <protection locked="0"/>
    </xf>
    <xf numFmtId="0" fontId="19" fillId="34" borderId="10" xfId="0" applyFont="1" applyFill="1" applyBorder="1" applyAlignment="1" applyProtection="1">
      <alignment wrapText="1"/>
      <protection locked="0"/>
    </xf>
    <xf numFmtId="0" fontId="15" fillId="36" borderId="10" xfId="0" applyFont="1" applyFill="1" applyBorder="1" applyAlignment="1">
      <alignment wrapText="1"/>
    </xf>
    <xf numFmtId="164" fontId="15" fillId="36" borderId="10" xfId="0" applyNumberFormat="1" applyFont="1" applyFill="1" applyBorder="1" applyAlignment="1">
      <alignment wrapText="1"/>
    </xf>
    <xf numFmtId="0" fontId="0" fillId="36" borderId="11" xfId="0" applyFill="1" applyBorder="1" applyAlignment="1">
      <alignment wrapText="1"/>
    </xf>
    <xf numFmtId="170" fontId="15" fillId="36" borderId="10" xfId="0" applyNumberFormat="1" applyFont="1" applyFill="1" applyBorder="1" applyAlignment="1">
      <alignment wrapText="1"/>
    </xf>
    <xf numFmtId="0" fontId="15" fillId="36" borderId="10" xfId="0" applyFont="1" applyFill="1" applyBorder="1" applyAlignment="1">
      <alignment vertical="center" wrapText="1"/>
    </xf>
    <xf numFmtId="164" fontId="15" fillId="36" borderId="15" xfId="0" applyNumberFormat="1" applyFont="1" applyFill="1" applyBorder="1" applyAlignment="1">
      <alignment vertical="center" wrapText="1"/>
    </xf>
    <xf numFmtId="0" fontId="15" fillId="36" borderId="14" xfId="0" applyFont="1" applyFill="1" applyBorder="1" applyAlignment="1">
      <alignment vertical="center" wrapText="1"/>
    </xf>
    <xf numFmtId="164" fontId="20" fillId="36" borderId="10" xfId="0" applyNumberFormat="1" applyFont="1" applyFill="1" applyBorder="1" applyAlignment="1">
      <alignment wrapText="1"/>
    </xf>
    <xf numFmtId="164" fontId="20" fillId="36" borderId="10" xfId="0" applyNumberFormat="1" applyFont="1" applyFill="1" applyBorder="1" applyAlignment="1">
      <alignment wrapText="1"/>
    </xf>
    <xf numFmtId="0" fontId="0" fillId="34" borderId="0" xfId="0" applyFill="1" applyAlignment="1" applyProtection="1">
      <alignment wrapText="1"/>
      <protection/>
    </xf>
    <xf numFmtId="0" fontId="0" fillId="34" borderId="0" xfId="0" applyFill="1" applyBorder="1" applyAlignment="1" applyProtection="1">
      <alignment wrapText="1"/>
      <protection/>
    </xf>
    <xf numFmtId="0" fontId="0" fillId="34" borderId="0" xfId="0" applyFont="1" applyFill="1" applyAlignment="1" applyProtection="1">
      <alignment wrapText="1"/>
      <protection/>
    </xf>
    <xf numFmtId="0" fontId="0" fillId="34" borderId="0" xfId="0" applyFont="1" applyFill="1" applyBorder="1" applyAlignment="1" applyProtection="1">
      <alignment wrapText="1"/>
      <protection/>
    </xf>
    <xf numFmtId="0" fontId="5" fillId="35" borderId="16" xfId="0" applyFont="1" applyFill="1" applyBorder="1" applyAlignment="1" applyProtection="1">
      <alignment horizontal="center" wrapText="1"/>
      <protection/>
    </xf>
    <xf numFmtId="0" fontId="3" fillId="35" borderId="14" xfId="0" applyFont="1" applyFill="1" applyBorder="1" applyAlignment="1" applyProtection="1">
      <alignment horizontal="center" wrapText="1"/>
      <protection/>
    </xf>
    <xf numFmtId="0" fontId="12" fillId="33" borderId="10" xfId="0" applyFont="1" applyFill="1" applyBorder="1" applyAlignment="1" applyProtection="1">
      <alignment horizontal="center" wrapText="1"/>
      <protection/>
    </xf>
    <xf numFmtId="0" fontId="0" fillId="36" borderId="10" xfId="0" applyFont="1" applyFill="1" applyBorder="1" applyAlignment="1" applyProtection="1">
      <alignment horizontal="center" wrapText="1"/>
      <protection/>
    </xf>
    <xf numFmtId="164" fontId="0" fillId="36" borderId="10" xfId="0" applyNumberFormat="1" applyFont="1" applyFill="1" applyBorder="1" applyAlignment="1" applyProtection="1">
      <alignment horizontal="center" wrapText="1"/>
      <protection/>
    </xf>
    <xf numFmtId="0" fontId="0" fillId="36" borderId="10" xfId="0" applyFill="1" applyBorder="1" applyAlignment="1" applyProtection="1">
      <alignment horizontal="center" wrapText="1"/>
      <protection/>
    </xf>
    <xf numFmtId="0" fontId="0" fillId="33" borderId="10" xfId="0" applyFont="1" applyFill="1" applyBorder="1" applyAlignment="1" applyProtection="1">
      <alignment horizontal="center" wrapText="1"/>
      <protection/>
    </xf>
    <xf numFmtId="0" fontId="11" fillId="33" borderId="10" xfId="0" applyFont="1" applyFill="1" applyBorder="1" applyAlignment="1" applyProtection="1">
      <alignment vertical="center" wrapText="1"/>
      <protection/>
    </xf>
    <xf numFmtId="0" fontId="11" fillId="34" borderId="10" xfId="0" applyFont="1" applyFill="1" applyBorder="1" applyAlignment="1" applyProtection="1">
      <alignment vertical="center" wrapText="1"/>
      <protection/>
    </xf>
    <xf numFmtId="0" fontId="11" fillId="37" borderId="10" xfId="0" applyFont="1" applyFill="1" applyBorder="1" applyAlignment="1" applyProtection="1">
      <alignment vertical="center" wrapText="1"/>
      <protection/>
    </xf>
    <xf numFmtId="0" fontId="11" fillId="36" borderId="10" xfId="0" applyFont="1" applyFill="1" applyBorder="1" applyAlignment="1" applyProtection="1">
      <alignment vertical="center" wrapText="1"/>
      <protection/>
    </xf>
    <xf numFmtId="0" fontId="3" fillId="35" borderId="17" xfId="0" applyFont="1" applyFill="1" applyBorder="1" applyAlignment="1" applyProtection="1">
      <alignment horizontal="center" wrapText="1"/>
      <protection/>
    </xf>
    <xf numFmtId="0" fontId="3" fillId="35" borderId="0" xfId="0" applyFont="1" applyFill="1" applyBorder="1" applyAlignment="1" applyProtection="1">
      <alignment horizontal="center" wrapText="1"/>
      <protection/>
    </xf>
    <xf numFmtId="0" fontId="3" fillId="35" borderId="0" xfId="0" applyFont="1" applyFill="1" applyAlignment="1" applyProtection="1">
      <alignment horizontal="center" wrapText="1"/>
      <protection/>
    </xf>
    <xf numFmtId="0" fontId="33" fillId="34" borderId="0" xfId="0" applyFont="1" applyFill="1" applyBorder="1" applyAlignment="1" applyProtection="1">
      <alignment horizontal="center" wrapText="1"/>
      <protection/>
    </xf>
    <xf numFmtId="0" fontId="33" fillId="34" borderId="0" xfId="0" applyFont="1" applyFill="1" applyAlignment="1" applyProtection="1">
      <alignment horizontal="center" wrapText="1"/>
      <protection/>
    </xf>
    <xf numFmtId="0" fontId="0" fillId="35" borderId="10" xfId="0" applyFont="1" applyFill="1" applyBorder="1" applyAlignment="1" applyProtection="1">
      <alignment wrapText="1"/>
      <protection/>
    </xf>
    <xf numFmtId="0" fontId="3" fillId="35" borderId="10" xfId="0" applyFont="1" applyFill="1" applyBorder="1" applyAlignment="1" applyProtection="1">
      <alignment horizontal="center" wrapText="1"/>
      <protection/>
    </xf>
    <xf numFmtId="0" fontId="0" fillId="35" borderId="0" xfId="0" applyFont="1" applyFill="1" applyBorder="1" applyAlignment="1" applyProtection="1">
      <alignment wrapText="1"/>
      <protection/>
    </xf>
    <xf numFmtId="0" fontId="20" fillId="33" borderId="10" xfId="0" applyFont="1" applyFill="1" applyBorder="1" applyAlignment="1" applyProtection="1">
      <alignment horizontal="center" vertical="center" wrapText="1"/>
      <protection/>
    </xf>
    <xf numFmtId="164" fontId="20" fillId="33" borderId="10" xfId="0" applyNumberFormat="1" applyFont="1" applyFill="1" applyBorder="1" applyAlignment="1" applyProtection="1">
      <alignment horizontal="center" vertical="center" wrapText="1"/>
      <protection/>
    </xf>
    <xf numFmtId="0" fontId="12" fillId="33" borderId="10" xfId="0" applyFont="1" applyFill="1" applyBorder="1" applyAlignment="1" applyProtection="1">
      <alignment vertical="center" wrapText="1"/>
      <protection/>
    </xf>
    <xf numFmtId="0" fontId="0" fillId="34" borderId="0" xfId="0" applyFill="1" applyBorder="1" applyAlignment="1" applyProtection="1">
      <alignment vertical="center" wrapText="1"/>
      <protection/>
    </xf>
    <xf numFmtId="0" fontId="0" fillId="34" borderId="0" xfId="0" applyFill="1" applyBorder="1" applyAlignment="1" applyProtection="1">
      <alignment horizontal="center" vertical="center" wrapText="1"/>
      <protection/>
    </xf>
    <xf numFmtId="164" fontId="20" fillId="34" borderId="0" xfId="0" applyNumberFormat="1" applyFont="1" applyFill="1" applyBorder="1" applyAlignment="1" applyProtection="1">
      <alignment horizontal="center" vertical="center" wrapText="1"/>
      <protection/>
    </xf>
    <xf numFmtId="0" fontId="0" fillId="0" borderId="0" xfId="0" applyAlignment="1" applyProtection="1">
      <alignment vertical="center" wrapText="1"/>
      <protection/>
    </xf>
    <xf numFmtId="0" fontId="20" fillId="37" borderId="10" xfId="0" applyFont="1" applyFill="1" applyBorder="1" applyAlignment="1" applyProtection="1">
      <alignment horizontal="center" vertical="center" wrapText="1"/>
      <protection/>
    </xf>
    <xf numFmtId="164" fontId="20" fillId="36" borderId="10" xfId="0" applyNumberFormat="1" applyFont="1" applyFill="1" applyBorder="1" applyAlignment="1" applyProtection="1">
      <alignment horizontal="center" vertical="center" wrapText="1"/>
      <protection/>
    </xf>
    <xf numFmtId="164" fontId="20" fillId="37" borderId="10" xfId="0" applyNumberFormat="1" applyFont="1" applyFill="1" applyBorder="1" applyAlignment="1" applyProtection="1">
      <alignment horizontal="center" vertical="center" wrapText="1"/>
      <protection/>
    </xf>
    <xf numFmtId="0" fontId="12" fillId="36" borderId="10" xfId="0" applyFont="1" applyFill="1" applyBorder="1" applyAlignment="1" applyProtection="1">
      <alignment vertical="center" wrapText="1"/>
      <protection/>
    </xf>
    <xf numFmtId="0" fontId="15" fillId="33" borderId="15" xfId="0" applyFont="1" applyFill="1" applyBorder="1" applyAlignment="1" applyProtection="1">
      <alignment wrapText="1"/>
      <protection/>
    </xf>
    <xf numFmtId="0" fontId="4" fillId="33" borderId="15" xfId="0" applyFont="1" applyFill="1" applyBorder="1" applyAlignment="1" applyProtection="1">
      <alignment wrapText="1"/>
      <protection/>
    </xf>
    <xf numFmtId="166" fontId="0" fillId="37" borderId="18" xfId="0" applyNumberFormat="1" applyFill="1" applyBorder="1" applyAlignment="1" applyProtection="1">
      <alignment wrapText="1"/>
      <protection/>
    </xf>
    <xf numFmtId="164" fontId="15" fillId="36" borderId="10" xfId="0" applyNumberFormat="1" applyFont="1" applyFill="1" applyBorder="1" applyAlignment="1" applyProtection="1">
      <alignment wrapText="1"/>
      <protection/>
    </xf>
    <xf numFmtId="173" fontId="15" fillId="37" borderId="10" xfId="0" applyNumberFormat="1" applyFont="1" applyFill="1" applyBorder="1" applyAlignment="1" applyProtection="1">
      <alignment wrapText="1"/>
      <protection/>
    </xf>
    <xf numFmtId="169" fontId="15" fillId="36" borderId="10" xfId="0" applyNumberFormat="1" applyFont="1" applyFill="1" applyBorder="1" applyAlignment="1" applyProtection="1">
      <alignment wrapText="1"/>
      <protection/>
    </xf>
    <xf numFmtId="174" fontId="15" fillId="37" borderId="10" xfId="0" applyNumberFormat="1" applyFont="1" applyFill="1" applyBorder="1" applyAlignment="1" applyProtection="1">
      <alignment wrapText="1"/>
      <protection/>
    </xf>
    <xf numFmtId="173" fontId="15" fillId="36" borderId="10" xfId="0" applyNumberFormat="1" applyFont="1" applyFill="1" applyBorder="1" applyAlignment="1" applyProtection="1">
      <alignment wrapText="1"/>
      <protection/>
    </xf>
    <xf numFmtId="164" fontId="0" fillId="36" borderId="19" xfId="0" applyNumberFormat="1" applyFont="1" applyFill="1" applyBorder="1" applyAlignment="1" applyProtection="1">
      <alignment horizontal="center" vertical="center" wrapText="1"/>
      <protection/>
    </xf>
    <xf numFmtId="164" fontId="15" fillId="34" borderId="0" xfId="0" applyNumberFormat="1" applyFont="1" applyFill="1" applyBorder="1" applyAlignment="1" applyProtection="1">
      <alignment wrapText="1"/>
      <protection/>
    </xf>
    <xf numFmtId="169" fontId="15" fillId="34" borderId="0" xfId="0" applyNumberFormat="1" applyFont="1" applyFill="1" applyBorder="1" applyAlignment="1" applyProtection="1">
      <alignment wrapText="1"/>
      <protection/>
    </xf>
    <xf numFmtId="0" fontId="15" fillId="33" borderId="10" xfId="0" applyFont="1" applyFill="1" applyBorder="1" applyAlignment="1" applyProtection="1">
      <alignment wrapText="1"/>
      <protection/>
    </xf>
    <xf numFmtId="0" fontId="4" fillId="33" borderId="10" xfId="0" applyFont="1" applyFill="1" applyBorder="1" applyAlignment="1" applyProtection="1">
      <alignment wrapText="1"/>
      <protection/>
    </xf>
    <xf numFmtId="166" fontId="0" fillId="37" borderId="10" xfId="0" applyNumberFormat="1" applyFill="1" applyBorder="1" applyAlignment="1" applyProtection="1">
      <alignment wrapText="1"/>
      <protection/>
    </xf>
    <xf numFmtId="164" fontId="15" fillId="36" borderId="18" xfId="0" applyNumberFormat="1" applyFont="1" applyFill="1" applyBorder="1" applyAlignment="1" applyProtection="1">
      <alignment wrapText="1"/>
      <protection/>
    </xf>
    <xf numFmtId="173" fontId="15" fillId="37" borderId="18" xfId="0" applyNumberFormat="1" applyFont="1" applyFill="1" applyBorder="1" applyAlignment="1" applyProtection="1">
      <alignment wrapText="1"/>
      <protection/>
    </xf>
    <xf numFmtId="174" fontId="15" fillId="36" borderId="18" xfId="0" applyNumberFormat="1" applyFont="1" applyFill="1" applyBorder="1" applyAlignment="1" applyProtection="1">
      <alignment wrapText="1"/>
      <protection/>
    </xf>
    <xf numFmtId="174" fontId="15" fillId="37" borderId="18" xfId="0" applyNumberFormat="1" applyFont="1" applyFill="1" applyBorder="1" applyAlignment="1" applyProtection="1">
      <alignment wrapText="1"/>
      <protection/>
    </xf>
    <xf numFmtId="173" fontId="15" fillId="36" borderId="18" xfId="0" applyNumberFormat="1" applyFont="1" applyFill="1" applyBorder="1" applyAlignment="1" applyProtection="1">
      <alignment wrapText="1"/>
      <protection/>
    </xf>
    <xf numFmtId="0" fontId="1" fillId="33" borderId="10" xfId="0" applyFont="1" applyFill="1" applyBorder="1" applyAlignment="1" applyProtection="1">
      <alignment wrapText="1"/>
      <protection/>
    </xf>
    <xf numFmtId="0" fontId="2" fillId="33" borderId="10" xfId="0" applyFont="1" applyFill="1" applyBorder="1" applyAlignment="1" applyProtection="1">
      <alignment wrapText="1"/>
      <protection/>
    </xf>
    <xf numFmtId="169" fontId="15" fillId="36" borderId="18" xfId="0" applyNumberFormat="1" applyFont="1" applyFill="1" applyBorder="1" applyAlignment="1" applyProtection="1">
      <alignment wrapText="1"/>
      <protection/>
    </xf>
    <xf numFmtId="0" fontId="1" fillId="33" borderId="20" xfId="0" applyFont="1" applyFill="1" applyBorder="1" applyAlignment="1" applyProtection="1">
      <alignment wrapText="1"/>
      <protection/>
    </xf>
    <xf numFmtId="0" fontId="2" fillId="33" borderId="20" xfId="0" applyFont="1" applyFill="1" applyBorder="1" applyAlignment="1" applyProtection="1">
      <alignment wrapText="1"/>
      <protection/>
    </xf>
    <xf numFmtId="166" fontId="0" fillId="37" borderId="20" xfId="0" applyNumberFormat="1" applyFill="1" applyBorder="1" applyAlignment="1" applyProtection="1">
      <alignment wrapText="1"/>
      <protection/>
    </xf>
    <xf numFmtId="164" fontId="15" fillId="36" borderId="21" xfId="0" applyNumberFormat="1" applyFont="1" applyFill="1" applyBorder="1" applyAlignment="1" applyProtection="1">
      <alignment wrapText="1"/>
      <protection/>
    </xf>
    <xf numFmtId="174" fontId="15" fillId="37" borderId="21" xfId="0" applyNumberFormat="1" applyFont="1" applyFill="1" applyBorder="1" applyAlignment="1" applyProtection="1">
      <alignment wrapText="1"/>
      <protection/>
    </xf>
    <xf numFmtId="169" fontId="15" fillId="36" borderId="21" xfId="0" applyNumberFormat="1" applyFont="1" applyFill="1" applyBorder="1" applyAlignment="1" applyProtection="1">
      <alignment wrapText="1"/>
      <protection/>
    </xf>
    <xf numFmtId="173" fontId="15" fillId="36" borderId="21" xfId="0" applyNumberFormat="1" applyFont="1" applyFill="1" applyBorder="1" applyAlignment="1" applyProtection="1">
      <alignment wrapText="1"/>
      <protection/>
    </xf>
    <xf numFmtId="0" fontId="0" fillId="0" borderId="22" xfId="0" applyBorder="1" applyAlignment="1" applyProtection="1">
      <alignment wrapText="1"/>
      <protection/>
    </xf>
    <xf numFmtId="166" fontId="0" fillId="37" borderId="15" xfId="0" applyNumberFormat="1" applyFill="1" applyBorder="1" applyAlignment="1" applyProtection="1">
      <alignment wrapText="1"/>
      <protection/>
    </xf>
    <xf numFmtId="173" fontId="15" fillId="37" borderId="21" xfId="0" applyNumberFormat="1" applyFont="1" applyFill="1" applyBorder="1" applyAlignment="1" applyProtection="1">
      <alignment wrapText="1"/>
      <protection/>
    </xf>
    <xf numFmtId="0" fontId="1" fillId="33" borderId="15" xfId="0" applyFont="1" applyFill="1" applyBorder="1" applyAlignment="1" applyProtection="1">
      <alignment wrapText="1"/>
      <protection/>
    </xf>
    <xf numFmtId="0" fontId="2" fillId="33" borderId="15" xfId="0" applyFont="1" applyFill="1" applyBorder="1" applyAlignment="1" applyProtection="1">
      <alignment wrapText="1"/>
      <protection/>
    </xf>
    <xf numFmtId="0" fontId="1" fillId="33" borderId="23" xfId="0" applyFont="1" applyFill="1" applyBorder="1" applyAlignment="1" applyProtection="1">
      <alignment wrapText="1"/>
      <protection/>
    </xf>
    <xf numFmtId="0" fontId="2" fillId="33" borderId="23" xfId="0" applyFont="1" applyFill="1" applyBorder="1" applyAlignment="1" applyProtection="1">
      <alignment wrapText="1"/>
      <protection/>
    </xf>
    <xf numFmtId="0" fontId="0" fillId="33" borderId="10" xfId="0" applyFill="1" applyBorder="1" applyAlignment="1" applyProtection="1">
      <alignment/>
      <protection/>
    </xf>
    <xf numFmtId="0" fontId="1" fillId="33" borderId="24" xfId="0" applyFont="1" applyFill="1" applyBorder="1" applyAlignment="1" applyProtection="1">
      <alignment wrapText="1"/>
      <protection/>
    </xf>
    <xf numFmtId="168" fontId="15" fillId="37" borderId="21" xfId="0" applyNumberFormat="1" applyFont="1" applyFill="1" applyBorder="1" applyAlignment="1" applyProtection="1">
      <alignment wrapText="1"/>
      <protection/>
    </xf>
    <xf numFmtId="0" fontId="0" fillId="33" borderId="15" xfId="0" applyFill="1" applyBorder="1" applyAlignment="1" applyProtection="1">
      <alignment/>
      <protection/>
    </xf>
    <xf numFmtId="0" fontId="0" fillId="0" borderId="0" xfId="0" applyAlignment="1" applyProtection="1">
      <alignment horizontal="center" wrapText="1"/>
      <protection/>
    </xf>
    <xf numFmtId="0" fontId="0" fillId="34" borderId="15" xfId="0" applyFill="1" applyBorder="1" applyAlignment="1" applyProtection="1">
      <alignment horizontal="left" wrapText="1"/>
      <protection locked="0"/>
    </xf>
    <xf numFmtId="0" fontId="0" fillId="34" borderId="10" xfId="0" applyFill="1" applyBorder="1" applyAlignment="1" applyProtection="1">
      <alignment horizontal="left" wrapText="1"/>
      <protection locked="0"/>
    </xf>
    <xf numFmtId="0" fontId="0" fillId="34" borderId="10" xfId="0" applyFill="1" applyBorder="1" applyAlignment="1" applyProtection="1">
      <alignment horizontal="center" wrapText="1"/>
      <protection locked="0"/>
    </xf>
    <xf numFmtId="0" fontId="0" fillId="34" borderId="20" xfId="0" applyFill="1" applyBorder="1" applyAlignment="1" applyProtection="1">
      <alignment horizontal="center" wrapText="1"/>
      <protection locked="0"/>
    </xf>
    <xf numFmtId="0" fontId="0" fillId="34" borderId="15" xfId="0" applyFill="1" applyBorder="1" applyAlignment="1" applyProtection="1">
      <alignment horizontal="center" wrapText="1"/>
      <protection locked="0"/>
    </xf>
    <xf numFmtId="4" fontId="0" fillId="0" borderId="10" xfId="0" applyNumberFormat="1" applyBorder="1" applyAlignment="1" applyProtection="1">
      <alignment wrapText="1"/>
      <protection locked="0"/>
    </xf>
    <xf numFmtId="4" fontId="0" fillId="0" borderId="20" xfId="0" applyNumberFormat="1" applyBorder="1" applyAlignment="1" applyProtection="1">
      <alignment wrapText="1"/>
      <protection locked="0"/>
    </xf>
    <xf numFmtId="4" fontId="0" fillId="0" borderId="15" xfId="0" applyNumberFormat="1" applyBorder="1" applyAlignment="1" applyProtection="1">
      <alignment wrapText="1"/>
      <protection locked="0"/>
    </xf>
    <xf numFmtId="0" fontId="0" fillId="0" borderId="14" xfId="0" applyBorder="1" applyAlignment="1" applyProtection="1">
      <alignment wrapText="1"/>
      <protection locked="0"/>
    </xf>
    <xf numFmtId="0" fontId="0" fillId="34" borderId="10" xfId="0" applyFill="1" applyBorder="1" applyAlignment="1" applyProtection="1">
      <alignment wrapText="1"/>
      <protection locked="0"/>
    </xf>
    <xf numFmtId="174" fontId="15" fillId="34" borderId="14" xfId="0" applyNumberFormat="1" applyFont="1" applyFill="1" applyBorder="1" applyAlignment="1" applyProtection="1">
      <alignment wrapText="1"/>
      <protection locked="0"/>
    </xf>
    <xf numFmtId="164" fontId="15" fillId="34" borderId="14" xfId="0" applyNumberFormat="1" applyFont="1" applyFill="1" applyBorder="1" applyAlignment="1" applyProtection="1">
      <alignment wrapText="1"/>
      <protection locked="0"/>
    </xf>
    <xf numFmtId="0" fontId="0" fillId="0" borderId="25" xfId="0" applyBorder="1" applyAlignment="1" applyProtection="1">
      <alignment wrapText="1"/>
      <protection locked="0"/>
    </xf>
    <xf numFmtId="0" fontId="0" fillId="34" borderId="20" xfId="0" applyFill="1" applyBorder="1" applyAlignment="1" applyProtection="1">
      <alignment wrapText="1"/>
      <protection locked="0"/>
    </xf>
    <xf numFmtId="164" fontId="15" fillId="34" borderId="25" xfId="0" applyNumberFormat="1" applyFont="1" applyFill="1" applyBorder="1" applyAlignment="1" applyProtection="1">
      <alignment wrapText="1"/>
      <protection locked="0"/>
    </xf>
    <xf numFmtId="0" fontId="0" fillId="0" borderId="18" xfId="0" applyBorder="1" applyAlignment="1" applyProtection="1">
      <alignment wrapText="1"/>
      <protection locked="0"/>
    </xf>
    <xf numFmtId="0" fontId="0" fillId="34" borderId="13" xfId="0" applyFill="1" applyBorder="1" applyAlignment="1" applyProtection="1">
      <alignment wrapText="1"/>
      <protection locked="0"/>
    </xf>
    <xf numFmtId="174" fontId="15" fillId="34" borderId="26" xfId="0" applyNumberFormat="1" applyFont="1" applyFill="1" applyBorder="1" applyAlignment="1" applyProtection="1">
      <alignment wrapText="1"/>
      <protection locked="0"/>
    </xf>
    <xf numFmtId="0" fontId="0" fillId="34" borderId="15" xfId="0" applyFill="1" applyBorder="1" applyAlignment="1" applyProtection="1">
      <alignment wrapText="1"/>
      <protection locked="0"/>
    </xf>
    <xf numFmtId="164" fontId="15" fillId="34" borderId="18" xfId="0" applyNumberFormat="1" applyFont="1" applyFill="1" applyBorder="1" applyAlignment="1" applyProtection="1">
      <alignment wrapText="1"/>
      <protection locked="0"/>
    </xf>
    <xf numFmtId="0" fontId="0" fillId="34" borderId="26" xfId="0" applyFill="1" applyBorder="1" applyAlignment="1" applyProtection="1">
      <alignment wrapText="1"/>
      <protection locked="0"/>
    </xf>
    <xf numFmtId="0" fontId="0" fillId="0" borderId="20" xfId="0" applyBorder="1" applyAlignment="1" applyProtection="1">
      <alignment wrapText="1"/>
      <protection locked="0"/>
    </xf>
    <xf numFmtId="164" fontId="15" fillId="34" borderId="26" xfId="0" applyNumberFormat="1" applyFont="1" applyFill="1" applyBorder="1" applyAlignment="1" applyProtection="1">
      <alignment wrapText="1"/>
      <protection locked="0"/>
    </xf>
    <xf numFmtId="0" fontId="3" fillId="34" borderId="0" xfId="0" applyFont="1" applyFill="1" applyBorder="1" applyAlignment="1" applyProtection="1">
      <alignment horizontal="center" vertical="center" wrapText="1"/>
      <protection/>
    </xf>
    <xf numFmtId="0" fontId="3" fillId="35" borderId="10" xfId="0" applyFont="1" applyFill="1" applyBorder="1" applyAlignment="1" applyProtection="1">
      <alignment vertical="center" wrapText="1"/>
      <protection/>
    </xf>
    <xf numFmtId="0" fontId="0" fillId="33" borderId="10" xfId="0" applyFill="1" applyBorder="1" applyAlignment="1" applyProtection="1">
      <alignment horizontal="center" vertical="center" wrapText="1"/>
      <protection/>
    </xf>
    <xf numFmtId="0" fontId="0" fillId="37" borderId="10" xfId="0" applyFill="1" applyBorder="1" applyAlignment="1" applyProtection="1">
      <alignment horizontal="center"/>
      <protection/>
    </xf>
    <xf numFmtId="0" fontId="0" fillId="34" borderId="0" xfId="0" applyFill="1" applyBorder="1" applyAlignment="1" applyProtection="1">
      <alignment horizontal="center"/>
      <protection/>
    </xf>
    <xf numFmtId="0" fontId="0" fillId="0" borderId="0" xfId="0" applyAlignment="1" applyProtection="1">
      <alignment/>
      <protection/>
    </xf>
    <xf numFmtId="0" fontId="0" fillId="0" borderId="10" xfId="0" applyBorder="1" applyAlignment="1" applyProtection="1">
      <alignment/>
      <protection/>
    </xf>
    <xf numFmtId="2" fontId="0" fillId="34" borderId="0" xfId="0" applyNumberFormat="1" applyFill="1" applyBorder="1" applyAlignment="1" applyProtection="1">
      <alignment horizontal="right"/>
      <protection/>
    </xf>
    <xf numFmtId="0" fontId="0" fillId="34" borderId="0" xfId="0" applyFill="1" applyBorder="1" applyAlignment="1" applyProtection="1">
      <alignment/>
      <protection/>
    </xf>
    <xf numFmtId="0" fontId="0" fillId="0" borderId="0" xfId="0" applyAlignment="1" applyProtection="1">
      <alignment horizontal="center"/>
      <protection/>
    </xf>
    <xf numFmtId="0" fontId="3" fillId="35" borderId="27" xfId="0" applyFont="1" applyFill="1" applyBorder="1" applyAlignment="1" applyProtection="1">
      <alignment/>
      <protection/>
    </xf>
    <xf numFmtId="0" fontId="0" fillId="33" borderId="10" xfId="0" applyFill="1" applyBorder="1" applyAlignment="1" applyProtection="1">
      <alignment vertical="center" wrapText="1"/>
      <protection/>
    </xf>
    <xf numFmtId="11" fontId="0" fillId="36" borderId="10" xfId="0" applyNumberFormat="1" applyFill="1" applyBorder="1" applyAlignment="1" applyProtection="1">
      <alignment horizontal="center"/>
      <protection/>
    </xf>
    <xf numFmtId="11" fontId="0" fillId="36" borderId="10" xfId="0" applyNumberFormat="1" applyFill="1" applyBorder="1" applyAlignment="1" applyProtection="1">
      <alignment/>
      <protection/>
    </xf>
    <xf numFmtId="0" fontId="0" fillId="0" borderId="10" xfId="0" applyBorder="1" applyAlignment="1" applyProtection="1">
      <alignment vertical="center" wrapText="1"/>
      <protection/>
    </xf>
    <xf numFmtId="0" fontId="0" fillId="37" borderId="10" xfId="0" applyFill="1" applyBorder="1" applyAlignment="1" applyProtection="1">
      <alignment horizontal="center" vertical="center" wrapText="1"/>
      <protection/>
    </xf>
    <xf numFmtId="11" fontId="0" fillId="36" borderId="10" xfId="0" applyNumberFormat="1" applyFill="1" applyBorder="1" applyAlignment="1" applyProtection="1">
      <alignment horizontal="center" vertical="center" wrapText="1"/>
      <protection/>
    </xf>
    <xf numFmtId="11" fontId="0" fillId="36" borderId="10" xfId="0" applyNumberFormat="1" applyFill="1" applyBorder="1" applyAlignment="1" applyProtection="1">
      <alignment vertical="center" wrapText="1"/>
      <protection/>
    </xf>
    <xf numFmtId="0" fontId="0" fillId="0" borderId="10" xfId="0" applyBorder="1" applyAlignment="1" applyProtection="1">
      <alignment/>
      <protection locked="0"/>
    </xf>
    <xf numFmtId="0" fontId="0" fillId="0" borderId="10" xfId="0" applyBorder="1" applyAlignment="1" applyProtection="1">
      <alignment vertical="center" wrapText="1"/>
      <protection locked="0"/>
    </xf>
    <xf numFmtId="0" fontId="0" fillId="0" borderId="0" xfId="0" applyFill="1" applyAlignment="1" applyProtection="1">
      <alignment wrapText="1"/>
      <protection/>
    </xf>
    <xf numFmtId="2" fontId="0" fillId="34" borderId="0" xfId="0" applyNumberFormat="1" applyFill="1" applyBorder="1" applyAlignment="1" applyProtection="1">
      <alignment wrapText="1"/>
      <protection/>
    </xf>
    <xf numFmtId="0" fontId="0" fillId="0" borderId="0" xfId="0" applyFill="1" applyBorder="1" applyAlignment="1" applyProtection="1">
      <alignment wrapText="1"/>
      <protection/>
    </xf>
    <xf numFmtId="0" fontId="0" fillId="34" borderId="0" xfId="0" applyFill="1" applyBorder="1" applyAlignment="1" applyProtection="1">
      <alignment horizontal="center" wrapText="1"/>
      <protection/>
    </xf>
    <xf numFmtId="0" fontId="0" fillId="33" borderId="11" xfId="0" applyFill="1" applyBorder="1" applyAlignment="1" applyProtection="1">
      <alignment horizontal="center" wrapText="1"/>
      <protection/>
    </xf>
    <xf numFmtId="0" fontId="0" fillId="33" borderId="14" xfId="0" applyFill="1" applyBorder="1" applyAlignment="1" applyProtection="1">
      <alignment horizontal="center" wrapText="1"/>
      <protection/>
    </xf>
    <xf numFmtId="2" fontId="0" fillId="34" borderId="0" xfId="0" applyNumberFormat="1" applyFill="1" applyBorder="1" applyAlignment="1" applyProtection="1">
      <alignment horizontal="center" wrapText="1"/>
      <protection/>
    </xf>
    <xf numFmtId="0" fontId="0" fillId="33" borderId="10" xfId="0" applyFill="1" applyBorder="1" applyAlignment="1" applyProtection="1">
      <alignment wrapText="1"/>
      <protection/>
    </xf>
    <xf numFmtId="0" fontId="0" fillId="33" borderId="10" xfId="0" applyFill="1" applyBorder="1" applyAlignment="1" applyProtection="1">
      <alignment horizontal="right" wrapText="1"/>
      <protection/>
    </xf>
    <xf numFmtId="164" fontId="0" fillId="34" borderId="0" xfId="0" applyNumberFormat="1" applyFill="1" applyBorder="1" applyAlignment="1" applyProtection="1">
      <alignment horizontal="center" wrapText="1"/>
      <protection/>
    </xf>
    <xf numFmtId="3" fontId="0" fillId="36" borderId="11" xfId="0" applyNumberFormat="1" applyFill="1" applyBorder="1" applyAlignment="1" applyProtection="1">
      <alignment horizontal="center" wrapText="1"/>
      <protection/>
    </xf>
    <xf numFmtId="164" fontId="0" fillId="36" borderId="14" xfId="0" applyNumberFormat="1" applyFill="1" applyBorder="1" applyAlignment="1" applyProtection="1">
      <alignment horizontal="right" wrapText="1"/>
      <protection/>
    </xf>
    <xf numFmtId="0" fontId="0" fillId="33" borderId="10" xfId="0" applyFill="1" applyBorder="1" applyAlignment="1" applyProtection="1">
      <alignment horizontal="center" wrapText="1"/>
      <protection/>
    </xf>
    <xf numFmtId="0" fontId="11" fillId="34" borderId="0" xfId="0" applyFont="1" applyFill="1" applyBorder="1" applyAlignment="1" applyProtection="1">
      <alignment vertical="center" wrapText="1"/>
      <protection/>
    </xf>
    <xf numFmtId="2" fontId="0" fillId="35" borderId="0" xfId="0" applyNumberFormat="1" applyFill="1" applyBorder="1" applyAlignment="1" applyProtection="1">
      <alignment wrapText="1"/>
      <protection/>
    </xf>
    <xf numFmtId="0" fontId="0" fillId="35" borderId="0" xfId="0" applyFill="1" applyBorder="1" applyAlignment="1" applyProtection="1">
      <alignment wrapText="1"/>
      <protection/>
    </xf>
    <xf numFmtId="0" fontId="5" fillId="35" borderId="10" xfId="0" applyFont="1" applyFill="1" applyBorder="1" applyAlignment="1" applyProtection="1">
      <alignment horizontal="center" wrapText="1"/>
      <protection/>
    </xf>
    <xf numFmtId="0" fontId="5" fillId="35" borderId="11" xfId="0" applyFont="1" applyFill="1" applyBorder="1" applyAlignment="1" applyProtection="1">
      <alignment wrapText="1"/>
      <protection/>
    </xf>
    <xf numFmtId="0" fontId="5" fillId="35" borderId="16" xfId="0" applyFont="1" applyFill="1" applyBorder="1" applyAlignment="1" applyProtection="1">
      <alignment wrapText="1"/>
      <protection/>
    </xf>
    <xf numFmtId="0" fontId="12" fillId="33" borderId="10" xfId="0" applyFont="1" applyFill="1" applyBorder="1" applyAlignment="1" applyProtection="1">
      <alignment horizontal="center" vertical="center" wrapText="1"/>
      <protection/>
    </xf>
    <xf numFmtId="2" fontId="12" fillId="33" borderId="10" xfId="0" applyNumberFormat="1" applyFont="1" applyFill="1" applyBorder="1" applyAlignment="1" applyProtection="1">
      <alignment horizontal="center" vertical="center" wrapText="1"/>
      <protection/>
    </xf>
    <xf numFmtId="4" fontId="12" fillId="33" borderId="10" xfId="0" applyNumberFormat="1" applyFont="1" applyFill="1" applyBorder="1" applyAlignment="1" applyProtection="1">
      <alignment horizontal="center" vertical="center" wrapText="1"/>
      <protection/>
    </xf>
    <xf numFmtId="0" fontId="4" fillId="34" borderId="0" xfId="0" applyFont="1" applyFill="1" applyAlignment="1" applyProtection="1">
      <alignment wrapText="1"/>
      <protection/>
    </xf>
    <xf numFmtId="0" fontId="4" fillId="0" borderId="0" xfId="0" applyFont="1" applyFill="1" applyAlignment="1" applyProtection="1">
      <alignment wrapText="1"/>
      <protection/>
    </xf>
    <xf numFmtId="4" fontId="0" fillId="33" borderId="10" xfId="0" applyNumberFormat="1" applyFont="1" applyFill="1" applyBorder="1" applyAlignment="1" applyProtection="1">
      <alignment horizontal="center" vertical="center" wrapText="1"/>
      <protection/>
    </xf>
    <xf numFmtId="0" fontId="22" fillId="33" borderId="10" xfId="0" applyFont="1" applyFill="1" applyBorder="1" applyAlignment="1" applyProtection="1">
      <alignment horizontal="center" vertical="center" wrapText="1"/>
      <protection/>
    </xf>
    <xf numFmtId="0" fontId="23" fillId="33" borderId="10"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xf>
    <xf numFmtId="2" fontId="4" fillId="33" borderId="19" xfId="0" applyNumberFormat="1" applyFont="1" applyFill="1" applyBorder="1" applyAlignment="1" applyProtection="1">
      <alignment horizontal="center" vertical="center" wrapText="1"/>
      <protection/>
    </xf>
    <xf numFmtId="2" fontId="4" fillId="34" borderId="19" xfId="0" applyNumberFormat="1" applyFont="1" applyFill="1" applyBorder="1" applyAlignment="1" applyProtection="1">
      <alignment horizontal="center" vertical="center" wrapText="1"/>
      <protection/>
    </xf>
    <xf numFmtId="2" fontId="4" fillId="36" borderId="19" xfId="0" applyNumberFormat="1" applyFont="1" applyFill="1" applyBorder="1" applyAlignment="1" applyProtection="1">
      <alignment horizontal="center" vertical="center" wrapText="1"/>
      <protection/>
    </xf>
    <xf numFmtId="4" fontId="4" fillId="37" borderId="28" xfId="0" applyNumberFormat="1" applyFont="1" applyFill="1" applyBorder="1" applyAlignment="1" applyProtection="1">
      <alignment horizontal="center" vertical="center" wrapText="1"/>
      <protection/>
    </xf>
    <xf numFmtId="4" fontId="4" fillId="36" borderId="28" xfId="0" applyNumberFormat="1" applyFont="1" applyFill="1" applyBorder="1" applyAlignment="1" applyProtection="1">
      <alignment horizontal="center" vertical="center" wrapText="1"/>
      <protection/>
    </xf>
    <xf numFmtId="4" fontId="4" fillId="37" borderId="19" xfId="0" applyNumberFormat="1" applyFont="1" applyFill="1" applyBorder="1" applyAlignment="1" applyProtection="1">
      <alignment horizontal="center" vertical="center" wrapText="1"/>
      <protection/>
    </xf>
    <xf numFmtId="4" fontId="4" fillId="36" borderId="19" xfId="0" applyNumberFormat="1" applyFont="1" applyFill="1" applyBorder="1" applyAlignment="1" applyProtection="1">
      <alignment horizontal="center" vertical="center" wrapText="1"/>
      <protection/>
    </xf>
    <xf numFmtId="2" fontId="0" fillId="33" borderId="13" xfId="0" applyNumberFormat="1" applyFont="1" applyFill="1" applyBorder="1" applyAlignment="1" applyProtection="1">
      <alignment horizontal="center" vertical="center" wrapText="1"/>
      <protection/>
    </xf>
    <xf numFmtId="4" fontId="0" fillId="33" borderId="13" xfId="0" applyNumberFormat="1" applyFont="1" applyFill="1" applyBorder="1" applyAlignment="1" applyProtection="1">
      <alignment horizontal="center" vertical="center" wrapText="1"/>
      <protection/>
    </xf>
    <xf numFmtId="3" fontId="0" fillId="36" borderId="13" xfId="0" applyNumberFormat="1" applyFont="1" applyFill="1" applyBorder="1" applyAlignment="1" applyProtection="1">
      <alignment horizontal="center" vertical="center" wrapText="1"/>
      <protection/>
    </xf>
    <xf numFmtId="4" fontId="0" fillId="37" borderId="13" xfId="0" applyNumberFormat="1" applyFont="1" applyFill="1" applyBorder="1" applyAlignment="1" applyProtection="1">
      <alignment horizontal="center" vertical="center" wrapText="1"/>
      <protection/>
    </xf>
    <xf numFmtId="3" fontId="0" fillId="36" borderId="26" xfId="0" applyNumberFormat="1" applyFont="1" applyFill="1" applyBorder="1" applyAlignment="1" applyProtection="1">
      <alignment horizontal="center" vertical="center" wrapText="1"/>
      <protection/>
    </xf>
    <xf numFmtId="168" fontId="0" fillId="37" borderId="13" xfId="0" applyNumberFormat="1" applyFont="1" applyFill="1" applyBorder="1" applyAlignment="1" applyProtection="1">
      <alignment horizontal="center" vertical="center" wrapText="1"/>
      <protection/>
    </xf>
    <xf numFmtId="169" fontId="0" fillId="36" borderId="13" xfId="0" applyNumberFormat="1" applyFont="1" applyFill="1" applyBorder="1" applyAlignment="1" applyProtection="1">
      <alignment horizontal="center" vertical="center" wrapText="1"/>
      <protection/>
    </xf>
    <xf numFmtId="173" fontId="0" fillId="37" borderId="13" xfId="0" applyNumberFormat="1" applyFont="1" applyFill="1" applyBorder="1" applyAlignment="1" applyProtection="1">
      <alignment horizontal="center" vertical="center" wrapText="1"/>
      <protection/>
    </xf>
    <xf numFmtId="173" fontId="0" fillId="36" borderId="13" xfId="0" applyNumberFormat="1" applyFont="1" applyFill="1" applyBorder="1" applyAlignment="1" applyProtection="1">
      <alignment horizontal="center" vertical="center" wrapText="1"/>
      <protection/>
    </xf>
    <xf numFmtId="4" fontId="0" fillId="36" borderId="13" xfId="0" applyNumberFormat="1" applyFont="1" applyFill="1" applyBorder="1" applyAlignment="1" applyProtection="1">
      <alignment horizontal="center" vertical="center" wrapText="1"/>
      <protection/>
    </xf>
    <xf numFmtId="2" fontId="0" fillId="33" borderId="10" xfId="0" applyNumberFormat="1" applyFont="1" applyFill="1" applyBorder="1" applyAlignment="1" applyProtection="1">
      <alignment horizontal="center" vertical="center" wrapText="1"/>
      <protection/>
    </xf>
    <xf numFmtId="3" fontId="0" fillId="36" borderId="10" xfId="0" applyNumberFormat="1" applyFont="1" applyFill="1" applyBorder="1" applyAlignment="1" applyProtection="1">
      <alignment horizontal="center" vertical="center" wrapText="1"/>
      <protection/>
    </xf>
    <xf numFmtId="4" fontId="0" fillId="37" borderId="10" xfId="0" applyNumberFormat="1" applyFont="1" applyFill="1" applyBorder="1" applyAlignment="1" applyProtection="1">
      <alignment horizontal="center" vertical="center" wrapText="1"/>
      <protection/>
    </xf>
    <xf numFmtId="3" fontId="0" fillId="36" borderId="14" xfId="0" applyNumberFormat="1" applyFont="1" applyFill="1" applyBorder="1" applyAlignment="1" applyProtection="1">
      <alignment horizontal="center" vertical="center" wrapText="1"/>
      <protection/>
    </xf>
    <xf numFmtId="168" fontId="0" fillId="37" borderId="10" xfId="0" applyNumberFormat="1" applyFont="1" applyFill="1" applyBorder="1" applyAlignment="1" applyProtection="1">
      <alignment horizontal="center" vertical="center" wrapText="1"/>
      <protection/>
    </xf>
    <xf numFmtId="169" fontId="0" fillId="36" borderId="10" xfId="0" applyNumberFormat="1" applyFont="1" applyFill="1" applyBorder="1" applyAlignment="1" applyProtection="1">
      <alignment horizontal="center" vertical="center" wrapText="1"/>
      <protection/>
    </xf>
    <xf numFmtId="173" fontId="0" fillId="37" borderId="10" xfId="0" applyNumberFormat="1" applyFont="1" applyFill="1" applyBorder="1" applyAlignment="1" applyProtection="1">
      <alignment horizontal="center" vertical="center" wrapText="1"/>
      <protection/>
    </xf>
    <xf numFmtId="173" fontId="0" fillId="36" borderId="10" xfId="0" applyNumberFormat="1" applyFont="1" applyFill="1" applyBorder="1" applyAlignment="1" applyProtection="1">
      <alignment horizontal="center" vertical="center" wrapText="1"/>
      <protection/>
    </xf>
    <xf numFmtId="4" fontId="0" fillId="36" borderId="10" xfId="0" applyNumberFormat="1" applyFont="1" applyFill="1" applyBorder="1" applyAlignment="1" applyProtection="1">
      <alignment horizontal="center" vertical="center" wrapText="1"/>
      <protection/>
    </xf>
    <xf numFmtId="164" fontId="0" fillId="36" borderId="10" xfId="0" applyNumberFormat="1" applyFont="1" applyFill="1" applyBorder="1" applyAlignment="1" applyProtection="1">
      <alignment horizontal="center" vertical="center" wrapText="1"/>
      <protection/>
    </xf>
    <xf numFmtId="4" fontId="0" fillId="37" borderId="18" xfId="0" applyNumberFormat="1" applyFont="1" applyFill="1" applyBorder="1" applyAlignment="1" applyProtection="1">
      <alignment horizontal="center" vertical="center" wrapText="1"/>
      <protection/>
    </xf>
    <xf numFmtId="4" fontId="0" fillId="37" borderId="14" xfId="0" applyNumberFormat="1" applyFont="1" applyFill="1" applyBorder="1" applyAlignment="1" applyProtection="1">
      <alignment horizontal="center" vertical="center" wrapText="1"/>
      <protection/>
    </xf>
    <xf numFmtId="168" fontId="0" fillId="37" borderId="15" xfId="0" applyNumberFormat="1" applyFont="1" applyFill="1" applyBorder="1" applyAlignment="1" applyProtection="1">
      <alignment horizontal="center" vertical="center" wrapText="1"/>
      <protection/>
    </xf>
    <xf numFmtId="173" fontId="0" fillId="37" borderId="15" xfId="0" applyNumberFormat="1" applyFont="1" applyFill="1" applyBorder="1" applyAlignment="1" applyProtection="1">
      <alignment horizontal="center" vertical="center" wrapText="1"/>
      <protection/>
    </xf>
    <xf numFmtId="169" fontId="0" fillId="37" borderId="14" xfId="0" applyNumberFormat="1" applyFont="1" applyFill="1" applyBorder="1" applyAlignment="1" applyProtection="1">
      <alignment horizontal="center" vertical="center" wrapText="1"/>
      <protection/>
    </xf>
    <xf numFmtId="4" fontId="12" fillId="0" borderId="10" xfId="0" applyNumberFormat="1" applyFont="1" applyFill="1" applyBorder="1" applyAlignment="1" applyProtection="1">
      <alignment horizontal="center" vertical="center" wrapText="1"/>
      <protection/>
    </xf>
    <xf numFmtId="0" fontId="4" fillId="34" borderId="0" xfId="0" applyFont="1" applyFill="1" applyBorder="1" applyAlignment="1" applyProtection="1">
      <alignment wrapText="1"/>
      <protection/>
    </xf>
    <xf numFmtId="0" fontId="4" fillId="0" borderId="0" xfId="0" applyFont="1" applyFill="1" applyBorder="1" applyAlignment="1" applyProtection="1">
      <alignment wrapText="1"/>
      <protection/>
    </xf>
    <xf numFmtId="4" fontId="12" fillId="0" borderId="19"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2" fontId="0" fillId="0" borderId="0" xfId="0" applyNumberFormat="1" applyFont="1" applyFill="1" applyBorder="1" applyAlignment="1" applyProtection="1">
      <alignment horizontal="center" vertical="center" wrapText="1"/>
      <protection/>
    </xf>
    <xf numFmtId="4" fontId="0" fillId="0" borderId="0" xfId="0" applyNumberFormat="1" applyFont="1" applyFill="1" applyBorder="1" applyAlignment="1" applyProtection="1">
      <alignment horizontal="center" vertical="center" wrapText="1"/>
      <protection/>
    </xf>
    <xf numFmtId="3" fontId="0" fillId="0" borderId="0" xfId="0" applyNumberFormat="1" applyFont="1" applyFill="1" applyBorder="1" applyAlignment="1" applyProtection="1">
      <alignment horizontal="center" vertical="center" wrapText="1"/>
      <protection/>
    </xf>
    <xf numFmtId="168" fontId="0" fillId="0" borderId="0" xfId="0" applyNumberFormat="1" applyFont="1" applyFill="1" applyBorder="1" applyAlignment="1" applyProtection="1">
      <alignment horizontal="center" vertical="center" wrapText="1"/>
      <protection/>
    </xf>
    <xf numFmtId="169" fontId="0" fillId="0" borderId="0" xfId="0" applyNumberFormat="1" applyFont="1" applyFill="1" applyBorder="1" applyAlignment="1" applyProtection="1">
      <alignment horizontal="center" vertical="center" wrapText="1"/>
      <protection/>
    </xf>
    <xf numFmtId="173" fontId="0" fillId="0" borderId="0" xfId="0" applyNumberFormat="1" applyFont="1" applyFill="1" applyBorder="1" applyAlignment="1" applyProtection="1">
      <alignment horizontal="center" vertical="center" wrapText="1"/>
      <protection/>
    </xf>
    <xf numFmtId="164" fontId="0" fillId="0" borderId="0" xfId="0" applyNumberFormat="1" applyFont="1" applyFill="1" applyBorder="1" applyAlignment="1" applyProtection="1">
      <alignment horizontal="center" vertical="center" wrapText="1"/>
      <protection/>
    </xf>
    <xf numFmtId="0" fontId="0" fillId="0" borderId="0" xfId="0" applyFill="1" applyAlignment="1" applyProtection="1">
      <alignment horizontal="center" wrapText="1"/>
      <protection/>
    </xf>
    <xf numFmtId="2" fontId="0" fillId="0" borderId="0" xfId="0" applyNumberFormat="1" applyFill="1" applyAlignment="1" applyProtection="1">
      <alignment wrapText="1"/>
      <protection/>
    </xf>
    <xf numFmtId="0" fontId="4" fillId="0" borderId="19" xfId="0" applyFont="1" applyFill="1" applyBorder="1" applyAlignment="1" applyProtection="1">
      <alignment wrapText="1"/>
      <protection locked="0"/>
    </xf>
    <xf numFmtId="0" fontId="4" fillId="0" borderId="13" xfId="0" applyFont="1" applyFill="1" applyBorder="1" applyAlignment="1" applyProtection="1">
      <alignment wrapText="1"/>
      <protection locked="0"/>
    </xf>
    <xf numFmtId="0" fontId="4" fillId="0" borderId="10" xfId="0" applyFont="1" applyFill="1" applyBorder="1" applyAlignment="1" applyProtection="1">
      <alignment wrapText="1"/>
      <protection locked="0"/>
    </xf>
    <xf numFmtId="0" fontId="0" fillId="34" borderId="0" xfId="0" applyFill="1" applyAlignment="1" applyProtection="1">
      <alignment/>
      <protection/>
    </xf>
    <xf numFmtId="0" fontId="0" fillId="34" borderId="0" xfId="0" applyFill="1" applyAlignment="1" applyProtection="1">
      <alignment vertical="center" wrapText="1"/>
      <protection/>
    </xf>
    <xf numFmtId="0" fontId="11" fillId="34" borderId="0" xfId="0" applyFont="1" applyFill="1" applyAlignment="1" applyProtection="1">
      <alignment vertical="center" wrapText="1"/>
      <protection/>
    </xf>
    <xf numFmtId="0" fontId="35" fillId="33" borderId="10" xfId="0" applyFont="1" applyFill="1" applyBorder="1" applyAlignment="1" applyProtection="1">
      <alignment horizontal="center" vertical="center" wrapText="1"/>
      <protection/>
    </xf>
    <xf numFmtId="0" fontId="36" fillId="33" borderId="10" xfId="0" applyFont="1" applyFill="1" applyBorder="1" applyAlignment="1" applyProtection="1">
      <alignment horizontal="center" vertical="center" wrapText="1"/>
      <protection/>
    </xf>
    <xf numFmtId="0" fontId="0" fillId="36" borderId="10" xfId="0" applyFill="1" applyBorder="1" applyAlignment="1" applyProtection="1">
      <alignment horizontal="center" vertical="center" wrapText="1"/>
      <protection/>
    </xf>
    <xf numFmtId="170" fontId="0" fillId="36" borderId="10" xfId="0" applyNumberFormat="1" applyFill="1" applyBorder="1" applyAlignment="1" applyProtection="1">
      <alignment horizontal="center" vertical="center" wrapText="1"/>
      <protection/>
    </xf>
    <xf numFmtId="170" fontId="0" fillId="34" borderId="0" xfId="0" applyNumberFormat="1" applyFill="1" applyBorder="1" applyAlignment="1" applyProtection="1">
      <alignment vertical="center" wrapText="1"/>
      <protection/>
    </xf>
    <xf numFmtId="0" fontId="0" fillId="35" borderId="0" xfId="0" applyFill="1" applyAlignment="1" applyProtection="1">
      <alignment/>
      <protection/>
    </xf>
    <xf numFmtId="0" fontId="3" fillId="35" borderId="0" xfId="0" applyFont="1" applyFill="1" applyAlignment="1" applyProtection="1">
      <alignment/>
      <protection/>
    </xf>
    <xf numFmtId="0" fontId="10" fillId="33" borderId="10" xfId="0" applyFont="1" applyFill="1" applyBorder="1" applyAlignment="1" applyProtection="1">
      <alignment horizontal="center" wrapText="1"/>
      <protection/>
    </xf>
    <xf numFmtId="3" fontId="0" fillId="33" borderId="10" xfId="0" applyNumberFormat="1" applyFill="1" applyBorder="1" applyAlignment="1" applyProtection="1">
      <alignment horizontal="center" wrapText="1"/>
      <protection/>
    </xf>
    <xf numFmtId="3" fontId="0" fillId="36" borderId="10" xfId="0" applyNumberFormat="1" applyFill="1" applyBorder="1" applyAlignment="1" applyProtection="1">
      <alignment wrapText="1"/>
      <protection/>
    </xf>
    <xf numFmtId="0" fontId="0" fillId="37" borderId="10" xfId="0" applyFill="1" applyBorder="1" applyAlignment="1" applyProtection="1">
      <alignment wrapText="1"/>
      <protection/>
    </xf>
    <xf numFmtId="170" fontId="0" fillId="36" borderId="10" xfId="0" applyNumberFormat="1" applyFill="1" applyBorder="1" applyAlignment="1" applyProtection="1">
      <alignment wrapText="1"/>
      <protection/>
    </xf>
    <xf numFmtId="0" fontId="0" fillId="37" borderId="10" xfId="0" applyFill="1" applyBorder="1" applyAlignment="1" applyProtection="1">
      <alignment horizontal="center" wrapText="1"/>
      <protection/>
    </xf>
    <xf numFmtId="170" fontId="0" fillId="36" borderId="10" xfId="0" applyNumberFormat="1" applyFill="1" applyBorder="1" applyAlignment="1" applyProtection="1">
      <alignment horizontal="center" wrapText="1"/>
      <protection/>
    </xf>
    <xf numFmtId="0" fontId="0" fillId="0" borderId="10" xfId="0" applyBorder="1" applyAlignment="1" applyProtection="1">
      <alignment horizontal="center" wrapText="1"/>
      <protection locked="0"/>
    </xf>
    <xf numFmtId="0" fontId="0" fillId="0" borderId="10" xfId="0" applyBorder="1" applyAlignment="1" applyProtection="1">
      <alignment wrapText="1"/>
      <protection locked="0"/>
    </xf>
    <xf numFmtId="3" fontId="0" fillId="0" borderId="10" xfId="0" applyNumberFormat="1" applyBorder="1" applyAlignment="1" applyProtection="1">
      <alignment horizontal="center" wrapText="1"/>
      <protection locked="0"/>
    </xf>
    <xf numFmtId="0" fontId="0" fillId="0" borderId="10" xfId="0" applyFill="1" applyBorder="1" applyAlignment="1" applyProtection="1">
      <alignment vertical="center" wrapText="1"/>
      <protection locked="0"/>
    </xf>
    <xf numFmtId="0" fontId="35" fillId="33" borderId="10" xfId="0" applyFont="1" applyFill="1" applyBorder="1" applyAlignment="1" applyProtection="1">
      <alignment horizontal="center" vertical="center" wrapText="1"/>
      <protection/>
    </xf>
    <xf numFmtId="3" fontId="0" fillId="36" borderId="10" xfId="0" applyNumberFormat="1" applyFill="1" applyBorder="1" applyAlignment="1" applyProtection="1">
      <alignment horizontal="center" vertical="center" wrapText="1"/>
      <protection/>
    </xf>
    <xf numFmtId="2" fontId="0" fillId="36" borderId="10" xfId="0" applyNumberFormat="1" applyFill="1" applyBorder="1" applyAlignment="1" applyProtection="1">
      <alignment horizontal="center" vertical="center" wrapText="1"/>
      <protection/>
    </xf>
    <xf numFmtId="0" fontId="11" fillId="33" borderId="0" xfId="0" applyFont="1" applyFill="1" applyAlignment="1" applyProtection="1">
      <alignment horizontal="right" vertical="center" wrapText="1"/>
      <protection/>
    </xf>
    <xf numFmtId="0" fontId="11" fillId="33" borderId="0" xfId="0" applyFont="1" applyFill="1" applyAlignment="1" applyProtection="1">
      <alignment vertical="center" wrapText="1"/>
      <protection/>
    </xf>
    <xf numFmtId="0" fontId="11" fillId="33" borderId="0" xfId="0" applyFont="1" applyFill="1" applyBorder="1" applyAlignment="1" applyProtection="1">
      <alignment vertical="center" wrapText="1"/>
      <protection/>
    </xf>
    <xf numFmtId="0" fontId="33" fillId="35" borderId="0" xfId="0" applyFont="1" applyFill="1" applyAlignment="1" applyProtection="1">
      <alignment vertical="center" wrapText="1"/>
      <protection/>
    </xf>
    <xf numFmtId="0" fontId="3" fillId="35" borderId="0" xfId="0" applyFont="1" applyFill="1" applyAlignment="1" applyProtection="1">
      <alignment horizontal="center" vertical="center" wrapText="1"/>
      <protection/>
    </xf>
    <xf numFmtId="0" fontId="37" fillId="35" borderId="0" xfId="0" applyFont="1" applyFill="1" applyAlignment="1" applyProtection="1">
      <alignment vertical="center" wrapText="1"/>
      <protection/>
    </xf>
    <xf numFmtId="0" fontId="37" fillId="35" borderId="0" xfId="0" applyFont="1" applyFill="1" applyBorder="1" applyAlignment="1" applyProtection="1">
      <alignment vertical="center" wrapText="1"/>
      <protection/>
    </xf>
    <xf numFmtId="0" fontId="11" fillId="33" borderId="0"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xf>
    <xf numFmtId="0" fontId="38" fillId="33" borderId="10" xfId="0" applyFont="1" applyFill="1" applyBorder="1" applyAlignment="1" applyProtection="1">
      <alignment horizontal="center" vertical="center" wrapText="1"/>
      <protection/>
    </xf>
    <xf numFmtId="0" fontId="11" fillId="34" borderId="0" xfId="0" applyFont="1" applyFill="1" applyBorder="1" applyAlignment="1" applyProtection="1">
      <alignment horizontal="center" vertical="center" wrapText="1"/>
      <protection/>
    </xf>
    <xf numFmtId="0" fontId="11" fillId="38" borderId="0" xfId="0" applyFont="1" applyFill="1" applyAlignment="1" applyProtection="1">
      <alignment vertical="center" wrapText="1"/>
      <protection/>
    </xf>
    <xf numFmtId="4" fontId="0" fillId="33" borderId="10" xfId="0" applyNumberFormat="1" applyFont="1" applyFill="1" applyBorder="1" applyAlignment="1" applyProtection="1">
      <alignment horizontal="center" vertical="center" wrapText="1"/>
      <protection/>
    </xf>
    <xf numFmtId="4" fontId="13" fillId="33" borderId="10" xfId="0" applyNumberFormat="1" applyFont="1" applyFill="1" applyBorder="1" applyAlignment="1" applyProtection="1">
      <alignment horizontal="center" vertical="center" wrapText="1"/>
      <protection/>
    </xf>
    <xf numFmtId="4" fontId="0" fillId="33" borderId="15" xfId="0" applyNumberFormat="1" applyFont="1" applyFill="1" applyBorder="1" applyAlignment="1" applyProtection="1">
      <alignment horizontal="center" vertical="center" wrapText="1"/>
      <protection/>
    </xf>
    <xf numFmtId="4" fontId="13" fillId="33" borderId="15" xfId="0" applyNumberFormat="1" applyFont="1" applyFill="1" applyBorder="1" applyAlignment="1" applyProtection="1">
      <alignment horizontal="center" vertical="center" wrapText="1"/>
      <protection/>
    </xf>
    <xf numFmtId="0" fontId="13" fillId="34" borderId="0" xfId="0" applyFont="1" applyFill="1" applyAlignment="1" applyProtection="1">
      <alignment vertical="center" wrapText="1"/>
      <protection/>
    </xf>
    <xf numFmtId="0" fontId="13" fillId="38" borderId="0" xfId="0" applyFont="1" applyFill="1" applyAlignment="1" applyProtection="1">
      <alignment vertical="center" wrapText="1"/>
      <protection/>
    </xf>
    <xf numFmtId="0" fontId="13" fillId="34" borderId="0" xfId="0" applyFont="1" applyFill="1" applyBorder="1" applyAlignment="1" applyProtection="1">
      <alignment vertical="center" wrapText="1"/>
      <protection/>
    </xf>
    <xf numFmtId="0" fontId="12"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right" vertical="center" wrapText="1"/>
      <protection/>
    </xf>
    <xf numFmtId="0" fontId="0" fillId="34" borderId="0" xfId="0" applyFont="1" applyFill="1" applyBorder="1" applyAlignment="1" applyProtection="1">
      <alignment horizontal="right" vertical="center" wrapText="1"/>
      <protection/>
    </xf>
    <xf numFmtId="169" fontId="0" fillId="34" borderId="0" xfId="0" applyNumberFormat="1" applyFont="1" applyFill="1" applyBorder="1" applyAlignment="1" applyProtection="1">
      <alignment horizontal="center" vertical="center" wrapText="1"/>
      <protection/>
    </xf>
    <xf numFmtId="3" fontId="0" fillId="34" borderId="0" xfId="0" applyNumberFormat="1" applyFont="1" applyFill="1" applyBorder="1" applyAlignment="1" applyProtection="1">
      <alignment vertical="center" wrapText="1"/>
      <protection/>
    </xf>
    <xf numFmtId="0" fontId="0" fillId="34" borderId="0" xfId="0" applyFont="1" applyFill="1" applyBorder="1" applyAlignment="1" applyProtection="1">
      <alignment horizontal="center" vertical="center" wrapText="1"/>
      <protection/>
    </xf>
    <xf numFmtId="0" fontId="0" fillId="34" borderId="0" xfId="0" applyFill="1" applyBorder="1" applyAlignment="1" applyProtection="1">
      <alignment horizontal="left" vertical="center" wrapText="1"/>
      <protection/>
    </xf>
    <xf numFmtId="0" fontId="9" fillId="34" borderId="0" xfId="0" applyFont="1" applyFill="1" applyBorder="1" applyAlignment="1" applyProtection="1">
      <alignment vertical="center" wrapText="1"/>
      <protection/>
    </xf>
    <xf numFmtId="0" fontId="11" fillId="34" borderId="0" xfId="0" applyFont="1" applyFill="1" applyAlignment="1" applyProtection="1">
      <alignment horizontal="center" vertical="center" wrapText="1"/>
      <protection/>
    </xf>
    <xf numFmtId="0" fontId="0" fillId="33" borderId="29" xfId="0" applyFill="1" applyBorder="1" applyAlignment="1">
      <alignment horizontal="center"/>
    </xf>
    <xf numFmtId="0" fontId="0" fillId="0" borderId="0" xfId="0" applyFill="1" applyAlignment="1" applyProtection="1">
      <alignment/>
      <protection/>
    </xf>
    <xf numFmtId="49" fontId="0" fillId="0" borderId="0" xfId="0" applyNumberFormat="1" applyAlignment="1" applyProtection="1">
      <alignment/>
      <protection/>
    </xf>
    <xf numFmtId="49" fontId="0" fillId="0" borderId="0" xfId="0" applyNumberFormat="1" applyAlignment="1" applyProtection="1">
      <alignment horizontal="center"/>
      <protection/>
    </xf>
    <xf numFmtId="49" fontId="0" fillId="0" borderId="0" xfId="0" applyNumberFormat="1" applyFill="1" applyAlignment="1" applyProtection="1">
      <alignment/>
      <protection/>
    </xf>
    <xf numFmtId="0" fontId="10" fillId="0" borderId="0" xfId="0" applyFont="1" applyFill="1" applyAlignment="1" applyProtection="1">
      <alignment/>
      <protection/>
    </xf>
    <xf numFmtId="0" fontId="10" fillId="0" borderId="0" xfId="0" applyFont="1" applyFill="1" applyAlignment="1" applyProtection="1">
      <alignment horizontal="center"/>
      <protection/>
    </xf>
    <xf numFmtId="0" fontId="9" fillId="0" borderId="0" xfId="0" applyFont="1" applyAlignment="1" applyProtection="1">
      <alignment/>
      <protection/>
    </xf>
    <xf numFmtId="0" fontId="4" fillId="0" borderId="0" xfId="0" applyFont="1" applyAlignment="1" applyProtection="1">
      <alignment/>
      <protection/>
    </xf>
    <xf numFmtId="0" fontId="0" fillId="33" borderId="10" xfId="0" applyFont="1" applyFill="1" applyBorder="1" applyAlignment="1" applyProtection="1">
      <alignment horizontal="center"/>
      <protection/>
    </xf>
    <xf numFmtId="0" fontId="0" fillId="33" borderId="10" xfId="0" applyFont="1" applyFill="1" applyBorder="1" applyAlignment="1" applyProtection="1">
      <alignment/>
      <protection/>
    </xf>
    <xf numFmtId="0" fontId="12" fillId="33" borderId="10" xfId="0" applyFont="1" applyFill="1" applyBorder="1" applyAlignment="1" applyProtection="1">
      <alignment horizontal="center"/>
      <protection/>
    </xf>
    <xf numFmtId="0" fontId="9" fillId="36" borderId="10" xfId="0" applyFont="1" applyFill="1" applyBorder="1" applyAlignment="1" applyProtection="1">
      <alignment horizontal="center"/>
      <protection/>
    </xf>
    <xf numFmtId="170" fontId="4" fillId="36" borderId="10" xfId="0" applyNumberFormat="1" applyFont="1" applyFill="1" applyBorder="1" applyAlignment="1" applyProtection="1">
      <alignment/>
      <protection/>
    </xf>
    <xf numFmtId="0" fontId="0" fillId="33" borderId="10" xfId="0" applyFill="1" applyBorder="1" applyAlignment="1" applyProtection="1">
      <alignment horizontal="right"/>
      <protection/>
    </xf>
    <xf numFmtId="0" fontId="33" fillId="35" borderId="0" xfId="0" applyFont="1" applyFill="1" applyAlignment="1" applyProtection="1">
      <alignment/>
      <protection/>
    </xf>
    <xf numFmtId="0" fontId="32" fillId="35" borderId="0" xfId="0" applyFont="1" applyFill="1" applyBorder="1" applyAlignment="1" applyProtection="1">
      <alignment/>
      <protection/>
    </xf>
    <xf numFmtId="0" fontId="33" fillId="35" borderId="0" xfId="0" applyFont="1" applyFill="1" applyBorder="1" applyAlignment="1" applyProtection="1">
      <alignment horizontal="center"/>
      <protection/>
    </xf>
    <xf numFmtId="0" fontId="33" fillId="0" borderId="0" xfId="0" applyFont="1" applyFill="1" applyAlignment="1" applyProtection="1">
      <alignment/>
      <protection/>
    </xf>
    <xf numFmtId="0" fontId="3" fillId="35" borderId="0" xfId="0" applyFont="1" applyFill="1" applyBorder="1" applyAlignment="1" applyProtection="1">
      <alignment horizontal="center"/>
      <protection/>
    </xf>
    <xf numFmtId="0" fontId="3" fillId="0" borderId="0" xfId="0" applyFont="1" applyFill="1" applyAlignment="1" applyProtection="1">
      <alignment/>
      <protection/>
    </xf>
    <xf numFmtId="0" fontId="21" fillId="33" borderId="10" xfId="0" applyFont="1" applyFill="1" applyBorder="1" applyAlignment="1" applyProtection="1">
      <alignment horizontal="center"/>
      <protection/>
    </xf>
    <xf numFmtId="2" fontId="21" fillId="33" borderId="14" xfId="0" applyNumberFormat="1" applyFont="1" applyFill="1" applyBorder="1" applyAlignment="1" applyProtection="1">
      <alignment horizontal="center" wrapText="1"/>
      <protection/>
    </xf>
    <xf numFmtId="2" fontId="21" fillId="33" borderId="10" xfId="0" applyNumberFormat="1" applyFont="1" applyFill="1" applyBorder="1" applyAlignment="1" applyProtection="1">
      <alignment horizontal="center" wrapText="1"/>
      <protection/>
    </xf>
    <xf numFmtId="2" fontId="12" fillId="37" borderId="19" xfId="0" applyNumberFormat="1" applyFont="1" applyFill="1" applyBorder="1" applyAlignment="1" applyProtection="1">
      <alignment horizontal="center" wrapText="1"/>
      <protection/>
    </xf>
    <xf numFmtId="0" fontId="0" fillId="0" borderId="0" xfId="0" applyFill="1" applyAlignment="1" applyProtection="1">
      <alignment horizontal="center"/>
      <protection/>
    </xf>
    <xf numFmtId="0" fontId="12" fillId="37" borderId="15" xfId="0" applyFont="1" applyFill="1" applyBorder="1" applyAlignment="1" applyProtection="1">
      <alignment horizontal="center" wrapText="1"/>
      <protection/>
    </xf>
    <xf numFmtId="0" fontId="0" fillId="0" borderId="0" xfId="0" applyFont="1" applyFill="1" applyAlignment="1" applyProtection="1">
      <alignment horizontal="center"/>
      <protection/>
    </xf>
    <xf numFmtId="0" fontId="0" fillId="0" borderId="0" xfId="0" applyFont="1" applyAlignment="1" applyProtection="1">
      <alignment horizontal="center"/>
      <protection/>
    </xf>
    <xf numFmtId="2" fontId="0" fillId="0" borderId="10" xfId="0" applyNumberFormat="1" applyFill="1" applyBorder="1" applyAlignment="1" applyProtection="1">
      <alignment wrapText="1"/>
      <protection/>
    </xf>
    <xf numFmtId="165" fontId="0" fillId="37" borderId="10" xfId="0" applyNumberFormat="1" applyFont="1" applyFill="1" applyBorder="1" applyAlignment="1" applyProtection="1">
      <alignment horizontal="center" wrapText="1"/>
      <protection/>
    </xf>
    <xf numFmtId="2" fontId="0" fillId="37" borderId="10" xfId="0" applyNumberFormat="1" applyFont="1" applyFill="1" applyBorder="1" applyAlignment="1" applyProtection="1">
      <alignment horizontal="center" wrapText="1"/>
      <protection/>
    </xf>
    <xf numFmtId="2" fontId="0" fillId="37" borderId="10" xfId="0" applyNumberFormat="1" applyFill="1" applyBorder="1" applyAlignment="1" applyProtection="1">
      <alignment horizontal="center" wrapText="1"/>
      <protection/>
    </xf>
    <xf numFmtId="170" fontId="0" fillId="36" borderId="10" xfId="0" applyNumberFormat="1" applyFill="1" applyBorder="1" applyAlignment="1" applyProtection="1">
      <alignment horizontal="center"/>
      <protection/>
    </xf>
    <xf numFmtId="2" fontId="0" fillId="36" borderId="10" xfId="0" applyNumberFormat="1" applyFill="1" applyBorder="1" applyAlignment="1" applyProtection="1">
      <alignment horizontal="center"/>
      <protection/>
    </xf>
    <xf numFmtId="170" fontId="12" fillId="33" borderId="30" xfId="0" applyNumberFormat="1" applyFont="1" applyFill="1" applyBorder="1" applyAlignment="1" applyProtection="1">
      <alignment horizontal="center"/>
      <protection/>
    </xf>
    <xf numFmtId="0" fontId="0" fillId="33" borderId="0" xfId="0" applyFill="1" applyAlignment="1" applyProtection="1">
      <alignment/>
      <protection/>
    </xf>
    <xf numFmtId="0" fontId="0" fillId="36" borderId="10" xfId="0" applyNumberFormat="1" applyFill="1" applyBorder="1" applyAlignment="1" applyProtection="1">
      <alignment horizontal="center"/>
      <protection/>
    </xf>
    <xf numFmtId="2" fontId="0" fillId="37" borderId="19" xfId="0" applyNumberFormat="1" applyFont="1" applyFill="1" applyBorder="1" applyAlignment="1" applyProtection="1">
      <alignment horizontal="center" wrapText="1"/>
      <protection/>
    </xf>
    <xf numFmtId="165" fontId="0" fillId="37" borderId="19" xfId="0" applyNumberFormat="1" applyFont="1" applyFill="1" applyBorder="1" applyAlignment="1" applyProtection="1">
      <alignment horizontal="center" wrapText="1"/>
      <protection/>
    </xf>
    <xf numFmtId="2" fontId="0" fillId="37" borderId="19" xfId="0" applyNumberFormat="1" applyFill="1" applyBorder="1" applyAlignment="1" applyProtection="1">
      <alignment horizontal="center" wrapText="1"/>
      <protection/>
    </xf>
    <xf numFmtId="0" fontId="0" fillId="36" borderId="19" xfId="0" applyNumberFormat="1" applyFill="1" applyBorder="1" applyAlignment="1" applyProtection="1">
      <alignment horizontal="center"/>
      <protection/>
    </xf>
    <xf numFmtId="170" fontId="12" fillId="33" borderId="10" xfId="0" applyNumberFormat="1" applyFont="1" applyFill="1" applyBorder="1" applyAlignment="1" applyProtection="1">
      <alignment horizontal="center"/>
      <protection/>
    </xf>
    <xf numFmtId="2" fontId="0" fillId="0" borderId="11" xfId="0" applyNumberFormat="1" applyFill="1" applyBorder="1" applyAlignment="1" applyProtection="1">
      <alignment wrapText="1"/>
      <protection locked="0"/>
    </xf>
    <xf numFmtId="2" fontId="0" fillId="0" borderId="10" xfId="0" applyNumberFormat="1" applyFill="1" applyBorder="1" applyAlignment="1" applyProtection="1">
      <alignment wrapText="1"/>
      <protection locked="0"/>
    </xf>
    <xf numFmtId="2" fontId="0" fillId="34" borderId="10" xfId="0" applyNumberFormat="1" applyFont="1" applyFill="1" applyBorder="1" applyAlignment="1" applyProtection="1">
      <alignment horizontal="center" wrapText="1"/>
      <protection locked="0"/>
    </xf>
    <xf numFmtId="2" fontId="0" fillId="34" borderId="10" xfId="0" applyNumberFormat="1" applyFill="1" applyBorder="1" applyAlignment="1" applyProtection="1">
      <alignment wrapText="1"/>
      <protection locked="0"/>
    </xf>
    <xf numFmtId="2" fontId="0" fillId="0" borderId="31" xfId="0" applyNumberFormat="1" applyFill="1" applyBorder="1" applyAlignment="1" applyProtection="1">
      <alignment wrapText="1"/>
      <protection locked="0"/>
    </xf>
    <xf numFmtId="2" fontId="0" fillId="0" borderId="19" xfId="0" applyNumberFormat="1" applyFill="1" applyBorder="1" applyAlignment="1" applyProtection="1">
      <alignment wrapText="1"/>
      <protection locked="0"/>
    </xf>
    <xf numFmtId="2" fontId="0" fillId="34" borderId="19" xfId="0" applyNumberFormat="1" applyFont="1" applyFill="1" applyBorder="1" applyAlignment="1" applyProtection="1">
      <alignment horizontal="center" wrapText="1"/>
      <protection locked="0"/>
    </xf>
    <xf numFmtId="2" fontId="0" fillId="34" borderId="19" xfId="0" applyNumberFormat="1" applyFill="1" applyBorder="1" applyAlignment="1" applyProtection="1">
      <alignment wrapText="1"/>
      <protection locked="0"/>
    </xf>
    <xf numFmtId="0" fontId="10" fillId="33" borderId="10" xfId="0" applyFont="1" applyFill="1" applyBorder="1" applyAlignment="1">
      <alignment horizontal="center"/>
    </xf>
    <xf numFmtId="0" fontId="10" fillId="33" borderId="10" xfId="0" applyFont="1" applyFill="1" applyBorder="1" applyAlignment="1">
      <alignment horizontal="right" wrapText="1"/>
    </xf>
    <xf numFmtId="0" fontId="10" fillId="33" borderId="10" xfId="0" applyFont="1" applyFill="1" applyBorder="1" applyAlignment="1">
      <alignment/>
    </xf>
    <xf numFmtId="0" fontId="0" fillId="37" borderId="15" xfId="0" applyFill="1" applyBorder="1" applyAlignment="1">
      <alignment/>
    </xf>
    <xf numFmtId="4" fontId="0" fillId="37" borderId="10" xfId="0" applyNumberFormat="1" applyFill="1" applyBorder="1" applyAlignment="1">
      <alignment/>
    </xf>
    <xf numFmtId="2" fontId="0" fillId="37" borderId="10" xfId="0" applyNumberFormat="1" applyFill="1" applyBorder="1" applyAlignment="1">
      <alignment/>
    </xf>
    <xf numFmtId="4" fontId="0" fillId="37" borderId="10" xfId="0" applyNumberFormat="1" applyFill="1" applyBorder="1" applyAlignment="1">
      <alignment horizontal="right"/>
    </xf>
    <xf numFmtId="164" fontId="0" fillId="36" borderId="32" xfId="0" applyNumberFormat="1" applyFont="1" applyFill="1" applyBorder="1" applyAlignment="1" applyProtection="1">
      <alignment horizontal="center" vertical="center" wrapText="1"/>
      <protection/>
    </xf>
    <xf numFmtId="164" fontId="0" fillId="36" borderId="15" xfId="0" applyNumberFormat="1" applyFont="1" applyFill="1" applyBorder="1" applyAlignment="1" applyProtection="1">
      <alignment horizontal="center" vertical="center" wrapText="1"/>
      <protection/>
    </xf>
    <xf numFmtId="0" fontId="15" fillId="0" borderId="10" xfId="0" applyFont="1" applyFill="1" applyBorder="1" applyAlignment="1" applyProtection="1">
      <alignment horizontal="center" wrapText="1"/>
      <protection/>
    </xf>
    <xf numFmtId="4" fontId="0" fillId="37" borderId="10" xfId="0" applyNumberFormat="1" applyFont="1" applyFill="1" applyBorder="1" applyAlignment="1" applyProtection="1">
      <alignment horizontal="center" vertical="center" wrapText="1"/>
      <protection/>
    </xf>
    <xf numFmtId="2" fontId="0" fillId="34" borderId="10" xfId="0" applyNumberFormat="1" applyFont="1" applyFill="1" applyBorder="1" applyAlignment="1" applyProtection="1">
      <alignment horizontal="center" vertical="center" wrapText="1"/>
      <protection locked="0"/>
    </xf>
    <xf numFmtId="2" fontId="0" fillId="34" borderId="10" xfId="0" applyNumberFormat="1" applyFont="1" applyFill="1" applyBorder="1" applyAlignment="1" applyProtection="1">
      <alignment vertical="center" wrapText="1"/>
      <protection locked="0"/>
    </xf>
    <xf numFmtId="2" fontId="0" fillId="34" borderId="11" xfId="0" applyNumberFormat="1" applyFont="1" applyFill="1" applyBorder="1" applyAlignment="1" applyProtection="1">
      <alignment vertical="center" wrapText="1"/>
      <protection locked="0"/>
    </xf>
    <xf numFmtId="11" fontId="0" fillId="34" borderId="10" xfId="0" applyNumberFormat="1" applyFont="1" applyFill="1" applyBorder="1" applyAlignment="1" applyProtection="1">
      <alignment horizontal="center" vertical="center" wrapText="1"/>
      <protection locked="0"/>
    </xf>
    <xf numFmtId="11" fontId="0" fillId="34" borderId="10" xfId="0" applyNumberFormat="1" applyFont="1" applyFill="1" applyBorder="1" applyAlignment="1" applyProtection="1">
      <alignment vertical="center" wrapText="1"/>
      <protection locked="0"/>
    </xf>
    <xf numFmtId="165" fontId="0" fillId="36" borderId="10" xfId="0" applyNumberFormat="1" applyFill="1" applyBorder="1" applyAlignment="1" applyProtection="1">
      <alignment horizontal="center" wrapText="1"/>
      <protection/>
    </xf>
    <xf numFmtId="165" fontId="0" fillId="36" borderId="19" xfId="0" applyNumberFormat="1" applyFill="1" applyBorder="1" applyAlignment="1" applyProtection="1">
      <alignment horizontal="center" wrapText="1"/>
      <protection/>
    </xf>
    <xf numFmtId="3" fontId="0" fillId="36" borderId="10" xfId="0" applyNumberFormat="1" applyFont="1" applyFill="1" applyBorder="1" applyAlignment="1" applyProtection="1">
      <alignment horizontal="center" vertical="center" wrapText="1"/>
      <protection/>
    </xf>
    <xf numFmtId="0" fontId="0" fillId="34" borderId="0" xfId="0" applyFill="1" applyBorder="1" applyAlignment="1">
      <alignment/>
    </xf>
    <xf numFmtId="0" fontId="12" fillId="34" borderId="0" xfId="0" applyFont="1" applyFill="1" applyAlignment="1">
      <alignment/>
    </xf>
    <xf numFmtId="0" fontId="0" fillId="33" borderId="10" xfId="0" applyFill="1" applyBorder="1" applyAlignment="1">
      <alignment wrapText="1"/>
    </xf>
    <xf numFmtId="0" fontId="12" fillId="33" borderId="10" xfId="0" applyFont="1" applyFill="1" applyBorder="1" applyAlignment="1">
      <alignment horizontal="center" wrapText="1"/>
    </xf>
    <xf numFmtId="0" fontId="12" fillId="33" borderId="10" xfId="0" applyFont="1" applyFill="1" applyBorder="1" applyAlignment="1">
      <alignment wrapText="1"/>
    </xf>
    <xf numFmtId="0" fontId="33" fillId="34" borderId="0" xfId="0" applyFont="1" applyFill="1" applyAlignment="1">
      <alignment wrapText="1"/>
    </xf>
    <xf numFmtId="170" fontId="12" fillId="33" borderId="10" xfId="0" applyNumberFormat="1" applyFont="1" applyFill="1" applyBorder="1" applyAlignment="1">
      <alignment wrapText="1"/>
    </xf>
    <xf numFmtId="2" fontId="12" fillId="33" borderId="10" xfId="0" applyNumberFormat="1" applyFont="1" applyFill="1" applyBorder="1" applyAlignment="1">
      <alignment wrapText="1"/>
    </xf>
    <xf numFmtId="170" fontId="0" fillId="34" borderId="0" xfId="0" applyNumberFormat="1" applyFill="1" applyBorder="1" applyAlignment="1">
      <alignment horizontal="center"/>
    </xf>
    <xf numFmtId="2" fontId="0" fillId="33" borderId="19" xfId="0" applyNumberFormat="1" applyFont="1" applyFill="1" applyBorder="1" applyAlignment="1" applyProtection="1">
      <alignment horizontal="center" vertical="top" wrapText="1"/>
      <protection/>
    </xf>
    <xf numFmtId="4" fontId="0" fillId="33" borderId="28" xfId="0" applyNumberFormat="1" applyFont="1" applyFill="1" applyBorder="1" applyAlignment="1" applyProtection="1">
      <alignment horizontal="center" vertical="top" wrapText="1"/>
      <protection/>
    </xf>
    <xf numFmtId="4" fontId="0" fillId="33" borderId="10" xfId="0" applyNumberFormat="1" applyFont="1" applyFill="1" applyBorder="1" applyAlignment="1" applyProtection="1">
      <alignment horizontal="center" vertical="top" wrapText="1"/>
      <protection/>
    </xf>
    <xf numFmtId="0" fontId="3" fillId="35" borderId="0" xfId="0" applyFont="1" applyFill="1" applyBorder="1" applyAlignment="1" applyProtection="1">
      <alignment wrapText="1"/>
      <protection/>
    </xf>
    <xf numFmtId="0" fontId="12" fillId="33" borderId="10" xfId="0" applyFont="1" applyFill="1" applyBorder="1" applyAlignment="1" applyProtection="1">
      <alignment horizontal="center" vertical="top" textRotation="180" wrapText="1"/>
      <protection/>
    </xf>
    <xf numFmtId="0" fontId="12" fillId="33" borderId="10" xfId="0" applyFont="1" applyFill="1" applyBorder="1" applyAlignment="1" applyProtection="1">
      <alignment vertical="top" textRotation="180" wrapText="1"/>
      <protection/>
    </xf>
    <xf numFmtId="4" fontId="24" fillId="33" borderId="10" xfId="0" applyNumberFormat="1" applyFont="1" applyFill="1" applyBorder="1" applyAlignment="1" applyProtection="1">
      <alignment horizontal="center" vertical="top" textRotation="180" wrapText="1"/>
      <protection/>
    </xf>
    <xf numFmtId="1" fontId="24" fillId="33" borderId="10" xfId="0" applyNumberFormat="1" applyFont="1" applyFill="1" applyBorder="1" applyAlignment="1" applyProtection="1">
      <alignment horizontal="center" vertical="top" textRotation="180" wrapText="1"/>
      <protection/>
    </xf>
    <xf numFmtId="9" fontId="24" fillId="33" borderId="10" xfId="59" applyFont="1" applyFill="1" applyBorder="1" applyAlignment="1" applyProtection="1">
      <alignment horizontal="center" vertical="top" textRotation="180" wrapText="1"/>
      <protection/>
    </xf>
    <xf numFmtId="3" fontId="24" fillId="33" borderId="14" xfId="0" applyNumberFormat="1" applyFont="1" applyFill="1" applyBorder="1" applyAlignment="1" applyProtection="1">
      <alignment horizontal="center" vertical="top" textRotation="180" wrapText="1"/>
      <protection/>
    </xf>
    <xf numFmtId="4" fontId="4" fillId="36" borderId="10" xfId="0" applyNumberFormat="1" applyFont="1" applyFill="1" applyBorder="1" applyAlignment="1" applyProtection="1">
      <alignment horizontal="center" vertical="top" wrapText="1"/>
      <protection/>
    </xf>
    <xf numFmtId="3" fontId="4" fillId="36" borderId="14" xfId="0" applyNumberFormat="1" applyFont="1" applyFill="1" applyBorder="1" applyAlignment="1" applyProtection="1">
      <alignment horizontal="center" vertical="top" wrapText="1"/>
      <protection/>
    </xf>
    <xf numFmtId="0" fontId="0" fillId="36" borderId="10" xfId="0" applyFont="1" applyFill="1" applyBorder="1" applyAlignment="1" applyProtection="1">
      <alignment horizontal="center" vertical="top" wrapText="1"/>
      <protection/>
    </xf>
    <xf numFmtId="1" fontId="4" fillId="37" borderId="10" xfId="0" applyNumberFormat="1" applyFont="1" applyFill="1" applyBorder="1" applyAlignment="1" applyProtection="1">
      <alignment horizontal="center" vertical="top" wrapText="1"/>
      <protection/>
    </xf>
    <xf numFmtId="9" fontId="4" fillId="37" borderId="10" xfId="59" applyFont="1" applyFill="1" applyBorder="1" applyAlignment="1" applyProtection="1">
      <alignment horizontal="center" vertical="top" wrapText="1"/>
      <protection/>
    </xf>
    <xf numFmtId="0" fontId="0" fillId="37" borderId="10" xfId="0" applyFont="1" applyFill="1" applyBorder="1" applyAlignment="1" applyProtection="1">
      <alignment horizontal="center" vertical="top" wrapText="1"/>
      <protection/>
    </xf>
    <xf numFmtId="0" fontId="12" fillId="39" borderId="10" xfId="0" applyFont="1" applyFill="1" applyBorder="1" applyAlignment="1">
      <alignment horizontal="center" wrapText="1"/>
    </xf>
    <xf numFmtId="0" fontId="0" fillId="34" borderId="0" xfId="0" applyFill="1" applyAlignment="1" applyProtection="1">
      <alignment horizontal="center" wrapText="1"/>
      <protection/>
    </xf>
    <xf numFmtId="2" fontId="4" fillId="37" borderId="19" xfId="0" applyNumberFormat="1" applyFont="1" applyFill="1" applyBorder="1" applyAlignment="1" applyProtection="1">
      <alignment horizontal="center" vertical="center" wrapText="1"/>
      <protection/>
    </xf>
    <xf numFmtId="3" fontId="0" fillId="37" borderId="10" xfId="0" applyNumberFormat="1" applyFont="1" applyFill="1" applyBorder="1" applyAlignment="1" applyProtection="1">
      <alignment horizontal="center" vertical="center" wrapText="1"/>
      <protection locked="0"/>
    </xf>
    <xf numFmtId="0" fontId="0" fillId="35" borderId="0" xfId="0" applyFill="1" applyAlignment="1" applyProtection="1">
      <alignment wrapText="1"/>
      <protection/>
    </xf>
    <xf numFmtId="0" fontId="8" fillId="35" borderId="0" xfId="0" applyFont="1" applyFill="1" applyBorder="1" applyAlignment="1" applyProtection="1">
      <alignment horizontal="center" wrapText="1"/>
      <protection/>
    </xf>
    <xf numFmtId="2" fontId="0" fillId="35" borderId="0" xfId="0" applyNumberFormat="1" applyFont="1" applyFill="1" applyBorder="1" applyAlignment="1" applyProtection="1">
      <alignment wrapText="1"/>
      <protection/>
    </xf>
    <xf numFmtId="0" fontId="7" fillId="35" borderId="0" xfId="0" applyFont="1" applyFill="1" applyBorder="1" applyAlignment="1" applyProtection="1">
      <alignment horizontal="center" wrapText="1"/>
      <protection/>
    </xf>
    <xf numFmtId="174" fontId="0" fillId="37" borderId="13" xfId="0" applyNumberFormat="1" applyFont="1" applyFill="1" applyBorder="1" applyAlignment="1" applyProtection="1">
      <alignment horizontal="center" vertical="center" wrapText="1"/>
      <protection locked="0"/>
    </xf>
    <xf numFmtId="169" fontId="0" fillId="37" borderId="10" xfId="0" applyNumberFormat="1" applyFont="1" applyFill="1" applyBorder="1" applyAlignment="1" applyProtection="1">
      <alignment horizontal="center" vertical="center" wrapText="1"/>
      <protection locked="0"/>
    </xf>
    <xf numFmtId="0" fontId="0" fillId="34" borderId="0" xfId="0" applyFill="1" applyBorder="1" applyAlignment="1" applyProtection="1">
      <alignment/>
      <protection locked="0"/>
    </xf>
    <xf numFmtId="0" fontId="0" fillId="34" borderId="0" xfId="0" applyFill="1" applyAlignment="1" applyProtection="1">
      <alignment horizontal="center"/>
      <protection/>
    </xf>
    <xf numFmtId="0" fontId="9" fillId="34" borderId="0" xfId="0" applyFont="1" applyFill="1" applyAlignment="1">
      <alignment/>
    </xf>
    <xf numFmtId="0" fontId="10" fillId="34" borderId="27" xfId="0" applyFont="1" applyFill="1" applyBorder="1" applyAlignment="1">
      <alignment horizontal="left" vertical="center" wrapText="1"/>
    </xf>
    <xf numFmtId="0" fontId="15" fillId="33" borderId="10" xfId="0" applyFont="1" applyFill="1" applyBorder="1" applyAlignment="1">
      <alignment horizontal="center" wrapText="1"/>
    </xf>
    <xf numFmtId="0" fontId="39" fillId="34" borderId="0" xfId="0" applyFont="1" applyFill="1" applyAlignment="1" applyProtection="1">
      <alignment vertical="center" wrapText="1"/>
      <protection/>
    </xf>
    <xf numFmtId="0" fontId="0" fillId="0" borderId="0" xfId="0" applyFill="1" applyAlignment="1">
      <alignment/>
    </xf>
    <xf numFmtId="0" fontId="0" fillId="33" borderId="0" xfId="0" applyFill="1" applyAlignment="1">
      <alignment horizontal="center" wrapText="1"/>
    </xf>
    <xf numFmtId="0" fontId="0" fillId="0" borderId="10" xfId="0" applyBorder="1" applyAlignment="1">
      <alignment horizontal="center" wrapText="1"/>
    </xf>
    <xf numFmtId="0" fontId="10" fillId="34" borderId="0" xfId="0" applyFont="1" applyFill="1" applyAlignment="1">
      <alignment horizontal="center" wrapText="1"/>
    </xf>
    <xf numFmtId="0" fontId="77" fillId="33" borderId="10" xfId="0" applyFont="1" applyFill="1" applyBorder="1" applyAlignment="1">
      <alignment horizontal="right"/>
    </xf>
    <xf numFmtId="0" fontId="0" fillId="34" borderId="0" xfId="0" applyFont="1" applyFill="1" applyAlignment="1">
      <alignment/>
    </xf>
    <xf numFmtId="0" fontId="77" fillId="34" borderId="0" xfId="0" applyFont="1" applyFill="1" applyAlignment="1">
      <alignment/>
    </xf>
    <xf numFmtId="0" fontId="0" fillId="34" borderId="0" xfId="0" applyFont="1" applyFill="1" applyAlignment="1" applyProtection="1">
      <alignment horizontal="center"/>
      <protection/>
    </xf>
    <xf numFmtId="0" fontId="9" fillId="0" borderId="0" xfId="0" applyFont="1" applyAlignment="1">
      <alignment/>
    </xf>
    <xf numFmtId="0" fontId="0" fillId="34" borderId="0" xfId="0" applyFont="1" applyFill="1" applyAlignment="1" applyProtection="1">
      <alignment/>
      <protection/>
    </xf>
    <xf numFmtId="0" fontId="40" fillId="34" borderId="0" xfId="0" applyFont="1" applyFill="1" applyAlignment="1">
      <alignment/>
    </xf>
    <xf numFmtId="0" fontId="0" fillId="0" borderId="10" xfId="0" applyFont="1" applyBorder="1" applyAlignment="1" applyProtection="1">
      <alignment/>
      <protection/>
    </xf>
    <xf numFmtId="0" fontId="0" fillId="11" borderId="10" xfId="0" applyFill="1" applyBorder="1" applyAlignment="1" applyProtection="1">
      <alignment/>
      <protection/>
    </xf>
    <xf numFmtId="0" fontId="0" fillId="11" borderId="10" xfId="0" applyFill="1" applyBorder="1" applyAlignment="1" applyProtection="1">
      <alignment horizontal="center"/>
      <protection/>
    </xf>
    <xf numFmtId="0" fontId="0" fillId="11" borderId="10" xfId="0" applyFont="1" applyFill="1" applyBorder="1" applyAlignment="1" applyProtection="1">
      <alignment horizontal="center" vertical="center" wrapText="1"/>
      <protection/>
    </xf>
    <xf numFmtId="0" fontId="0" fillId="11" borderId="10" xfId="0" applyFill="1" applyBorder="1" applyAlignment="1" applyProtection="1">
      <alignment vertical="center" wrapText="1"/>
      <protection/>
    </xf>
    <xf numFmtId="0" fontId="0" fillId="11" borderId="10" xfId="0" applyFill="1" applyBorder="1" applyAlignment="1" applyProtection="1">
      <alignment horizontal="center" vertical="center" wrapText="1"/>
      <protection/>
    </xf>
    <xf numFmtId="0" fontId="78" fillId="11" borderId="10" xfId="0" applyFont="1" applyFill="1" applyBorder="1" applyAlignment="1" applyProtection="1">
      <alignment horizontal="center"/>
      <protection/>
    </xf>
    <xf numFmtId="0" fontId="0" fillId="11" borderId="10" xfId="0" applyFont="1" applyFill="1" applyBorder="1" applyAlignment="1" applyProtection="1">
      <alignment horizontal="center"/>
      <protection/>
    </xf>
    <xf numFmtId="2" fontId="0" fillId="11" borderId="10" xfId="0" applyNumberFormat="1" applyFont="1" applyFill="1" applyBorder="1" applyAlignment="1" applyProtection="1">
      <alignment horizontal="center"/>
      <protection/>
    </xf>
    <xf numFmtId="170" fontId="0" fillId="11" borderId="10" xfId="0" applyNumberFormat="1" applyFill="1" applyBorder="1" applyAlignment="1" applyProtection="1">
      <alignment horizontal="center"/>
      <protection/>
    </xf>
    <xf numFmtId="0" fontId="0" fillId="0" borderId="10" xfId="0" applyFont="1" applyBorder="1" applyAlignment="1">
      <alignment/>
    </xf>
    <xf numFmtId="170" fontId="0" fillId="11" borderId="10" xfId="0" applyNumberFormat="1" applyFill="1" applyBorder="1" applyAlignment="1">
      <alignment horizontal="center"/>
    </xf>
    <xf numFmtId="0" fontId="0" fillId="11" borderId="10" xfId="0" applyFont="1" applyFill="1" applyBorder="1" applyAlignment="1">
      <alignment horizontal="center"/>
    </xf>
    <xf numFmtId="170" fontId="0" fillId="11" borderId="10" xfId="0" applyNumberFormat="1" applyFont="1" applyFill="1" applyBorder="1" applyAlignment="1">
      <alignment horizontal="center"/>
    </xf>
    <xf numFmtId="170" fontId="77" fillId="11" borderId="10" xfId="0" applyNumberFormat="1" applyFont="1" applyFill="1" applyBorder="1" applyAlignment="1">
      <alignment horizontal="center" vertical="center" wrapText="1"/>
    </xf>
    <xf numFmtId="0" fontId="0" fillId="0" borderId="0" xfId="0" applyAlignment="1">
      <alignment/>
    </xf>
    <xf numFmtId="0" fontId="41" fillId="34" borderId="0" xfId="0" applyFont="1" applyFill="1" applyAlignment="1">
      <alignment/>
    </xf>
    <xf numFmtId="0" fontId="9" fillId="0" borderId="0" xfId="0" applyFont="1" applyAlignment="1">
      <alignment/>
    </xf>
    <xf numFmtId="3" fontId="0" fillId="17" borderId="10" xfId="0" applyNumberFormat="1" applyFont="1" applyFill="1" applyBorder="1" applyAlignment="1">
      <alignment horizontal="right"/>
    </xf>
    <xf numFmtId="0" fontId="0" fillId="17" borderId="10" xfId="0" applyFont="1" applyFill="1" applyBorder="1" applyAlignment="1">
      <alignment horizontal="right"/>
    </xf>
    <xf numFmtId="3" fontId="0" fillId="40" borderId="10" xfId="0" applyNumberFormat="1" applyFont="1" applyFill="1" applyBorder="1" applyAlignment="1">
      <alignment horizontal="right"/>
    </xf>
    <xf numFmtId="0" fontId="0" fillId="33" borderId="10" xfId="0" applyFont="1" applyFill="1" applyBorder="1" applyAlignment="1">
      <alignment horizontal="right"/>
    </xf>
    <xf numFmtId="0" fontId="0" fillId="17" borderId="0" xfId="0" applyFill="1" applyAlignment="1">
      <alignment/>
    </xf>
    <xf numFmtId="49" fontId="9" fillId="0" borderId="0" xfId="0" applyNumberFormat="1" applyFont="1" applyAlignment="1" applyProtection="1">
      <alignment/>
      <protection/>
    </xf>
    <xf numFmtId="0" fontId="9" fillId="0" borderId="0" xfId="0" applyFont="1" applyFill="1" applyAlignment="1" applyProtection="1">
      <alignment/>
      <protection/>
    </xf>
    <xf numFmtId="0" fontId="11" fillId="17" borderId="10" xfId="0" applyFont="1" applyFill="1" applyBorder="1" applyAlignment="1" applyProtection="1">
      <alignment horizontal="center" vertical="center" wrapText="1"/>
      <protection/>
    </xf>
    <xf numFmtId="0" fontId="11" fillId="41" borderId="10" xfId="0" applyFont="1" applyFill="1" applyBorder="1" applyAlignment="1" applyProtection="1">
      <alignment vertical="center" wrapText="1"/>
      <protection/>
    </xf>
    <xf numFmtId="170" fontId="0" fillId="41" borderId="15" xfId="0" applyNumberFormat="1" applyFill="1" applyBorder="1" applyAlignment="1">
      <alignment horizontal="center"/>
    </xf>
    <xf numFmtId="2" fontId="0" fillId="41" borderId="15" xfId="0" applyNumberFormat="1" applyFill="1" applyBorder="1" applyAlignment="1">
      <alignment horizontal="center"/>
    </xf>
    <xf numFmtId="3" fontId="77" fillId="17" borderId="10" xfId="0" applyNumberFormat="1" applyFont="1" applyFill="1" applyBorder="1" applyAlignment="1">
      <alignment/>
    </xf>
    <xf numFmtId="3" fontId="0" fillId="17" borderId="10" xfId="0" applyNumberFormat="1" applyFill="1" applyBorder="1" applyAlignment="1">
      <alignment/>
    </xf>
    <xf numFmtId="0" fontId="0" fillId="17" borderId="10" xfId="0" applyFont="1" applyFill="1" applyBorder="1" applyAlignment="1">
      <alignment/>
    </xf>
    <xf numFmtId="3" fontId="0" fillId="17" borderId="10" xfId="0" applyNumberFormat="1" applyFont="1" applyFill="1" applyBorder="1" applyAlignment="1">
      <alignment/>
    </xf>
    <xf numFmtId="164" fontId="0" fillId="17" borderId="10" xfId="0" applyNumberFormat="1" applyFont="1" applyFill="1" applyBorder="1" applyAlignment="1">
      <alignment/>
    </xf>
    <xf numFmtId="0" fontId="10" fillId="17" borderId="10" xfId="0" applyFont="1" applyFill="1" applyBorder="1" applyAlignment="1">
      <alignment horizontal="center" wrapText="1"/>
    </xf>
    <xf numFmtId="0" fontId="10" fillId="41" borderId="10" xfId="0" applyFont="1" applyFill="1" applyBorder="1" applyAlignment="1">
      <alignment horizontal="center" wrapText="1"/>
    </xf>
    <xf numFmtId="0" fontId="0" fillId="41" borderId="10" xfId="0" applyFill="1" applyBorder="1" applyAlignment="1">
      <alignment horizontal="center"/>
    </xf>
    <xf numFmtId="0" fontId="0" fillId="41" borderId="10" xfId="0" applyFont="1" applyFill="1" applyBorder="1" applyAlignment="1">
      <alignment horizontal="center"/>
    </xf>
    <xf numFmtId="0" fontId="0" fillId="17" borderId="0" xfId="0" applyFont="1" applyFill="1" applyAlignment="1">
      <alignment/>
    </xf>
    <xf numFmtId="170" fontId="0" fillId="41" borderId="10" xfId="0" applyNumberFormat="1" applyFill="1" applyBorder="1" applyAlignment="1">
      <alignment horizontal="center"/>
    </xf>
    <xf numFmtId="170" fontId="0" fillId="41" borderId="10" xfId="0" applyNumberFormat="1" applyFont="1" applyFill="1" applyBorder="1" applyAlignment="1">
      <alignment horizontal="center"/>
    </xf>
    <xf numFmtId="170" fontId="0" fillId="41" borderId="10" xfId="0" applyNumberFormat="1" applyFill="1" applyBorder="1" applyAlignment="1">
      <alignment horizontal="center" vertical="center" wrapText="1"/>
    </xf>
    <xf numFmtId="0" fontId="0" fillId="41" borderId="10" xfId="0" applyFill="1" applyBorder="1" applyAlignment="1">
      <alignment/>
    </xf>
    <xf numFmtId="2" fontId="0" fillId="41" borderId="10" xfId="0" applyNumberFormat="1" applyFill="1" applyBorder="1" applyAlignment="1">
      <alignment/>
    </xf>
    <xf numFmtId="165" fontId="0" fillId="41" borderId="10" xfId="0" applyNumberFormat="1" applyFill="1" applyBorder="1" applyAlignment="1">
      <alignment/>
    </xf>
    <xf numFmtId="1" fontId="0" fillId="41" borderId="10" xfId="0" applyNumberFormat="1" applyFill="1" applyBorder="1" applyAlignment="1">
      <alignment/>
    </xf>
    <xf numFmtId="0" fontId="0" fillId="8" borderId="10" xfId="0" applyFill="1" applyBorder="1" applyAlignment="1" applyProtection="1">
      <alignment horizontal="center"/>
      <protection/>
    </xf>
    <xf numFmtId="0" fontId="0" fillId="8" borderId="10" xfId="0" applyFill="1" applyBorder="1" applyAlignment="1" applyProtection="1">
      <alignment/>
      <protection/>
    </xf>
    <xf numFmtId="2" fontId="0" fillId="41" borderId="10" xfId="0" applyNumberFormat="1" applyFill="1" applyBorder="1" applyAlignment="1" applyProtection="1">
      <alignment horizontal="right"/>
      <protection/>
    </xf>
    <xf numFmtId="2" fontId="0" fillId="41" borderId="10" xfId="0" applyNumberFormat="1" applyFont="1" applyFill="1" applyBorder="1" applyAlignment="1" applyProtection="1">
      <alignment horizontal="right"/>
      <protection/>
    </xf>
    <xf numFmtId="2" fontId="0" fillId="41" borderId="10" xfId="0" applyNumberFormat="1" applyFill="1" applyBorder="1" applyAlignment="1" applyProtection="1">
      <alignment/>
      <protection/>
    </xf>
    <xf numFmtId="0" fontId="0" fillId="8" borderId="10" xfId="0" applyFill="1" applyBorder="1" applyAlignment="1" applyProtection="1">
      <alignment horizontal="center" vertical="center" wrapText="1"/>
      <protection/>
    </xf>
    <xf numFmtId="0" fontId="0" fillId="17" borderId="10" xfId="0" applyFont="1" applyFill="1" applyBorder="1" applyAlignment="1" applyProtection="1">
      <alignment horizontal="center" wrapText="1"/>
      <protection/>
    </xf>
    <xf numFmtId="0" fontId="0" fillId="17" borderId="10" xfId="0" applyFill="1" applyBorder="1" applyAlignment="1">
      <alignment wrapText="1"/>
    </xf>
    <xf numFmtId="0" fontId="0" fillId="17" borderId="10" xfId="0" applyFill="1" applyBorder="1" applyAlignment="1">
      <alignment horizontal="center" wrapText="1"/>
    </xf>
    <xf numFmtId="0" fontId="19" fillId="33" borderId="19" xfId="0" applyFont="1" applyFill="1" applyBorder="1" applyAlignment="1">
      <alignment horizontal="center" vertical="center" wrapText="1"/>
    </xf>
    <xf numFmtId="0" fontId="19" fillId="33" borderId="15" xfId="0" applyFont="1" applyFill="1" applyBorder="1" applyAlignment="1">
      <alignment vertical="center" wrapText="1"/>
    </xf>
    <xf numFmtId="0" fontId="15" fillId="33" borderId="10" xfId="0" applyFont="1" applyFill="1" applyBorder="1" applyAlignment="1">
      <alignment horizontal="center" vertical="center" wrapText="1"/>
    </xf>
    <xf numFmtId="0" fontId="15" fillId="0" borderId="10" xfId="0" applyFont="1" applyBorder="1" applyAlignment="1">
      <alignment vertical="center" wrapText="1"/>
    </xf>
    <xf numFmtId="0" fontId="6" fillId="34" borderId="0" xfId="0" applyFont="1" applyFill="1" applyAlignment="1">
      <alignment wrapText="1"/>
    </xf>
    <xf numFmtId="0" fontId="0" fillId="34" borderId="0" xfId="0" applyFill="1" applyAlignment="1">
      <alignment wrapText="1"/>
    </xf>
    <xf numFmtId="0" fontId="10" fillId="34" borderId="0" xfId="0" applyFont="1" applyFill="1" applyAlignment="1">
      <alignment wrapText="1"/>
    </xf>
    <xf numFmtId="0" fontId="18" fillId="33" borderId="10" xfId="0" applyFont="1" applyFill="1" applyBorder="1" applyAlignment="1">
      <alignment horizontal="center" vertical="center" wrapText="1"/>
    </xf>
    <xf numFmtId="0" fontId="15" fillId="33" borderId="19" xfId="0" applyFont="1" applyFill="1" applyBorder="1" applyAlignment="1">
      <alignment horizontal="center" vertical="center" textRotation="90" wrapText="1"/>
    </xf>
    <xf numFmtId="0" fontId="15" fillId="33" borderId="15" xfId="0" applyFont="1" applyFill="1" applyBorder="1" applyAlignment="1">
      <alignment vertical="center" textRotation="90" wrapText="1"/>
    </xf>
    <xf numFmtId="0" fontId="15" fillId="33" borderId="10" xfId="0" applyFont="1" applyFill="1" applyBorder="1" applyAlignment="1">
      <alignment vertical="center" wrapText="1"/>
    </xf>
    <xf numFmtId="0" fontId="10" fillId="0" borderId="0" xfId="0" applyFont="1" applyAlignment="1">
      <alignment wrapText="1"/>
    </xf>
    <xf numFmtId="0" fontId="0" fillId="0" borderId="0" xfId="0" applyAlignment="1">
      <alignment wrapText="1"/>
    </xf>
    <xf numFmtId="0" fontId="10" fillId="0" borderId="0" xfId="0" applyFont="1" applyAlignment="1">
      <alignment horizontal="left" vertical="center" wrapText="1"/>
    </xf>
    <xf numFmtId="0" fontId="10" fillId="34" borderId="0" xfId="0" applyFont="1" applyFill="1" applyAlignment="1">
      <alignment wrapText="1"/>
    </xf>
    <xf numFmtId="0" fontId="10" fillId="0" borderId="0" xfId="0" applyFont="1" applyAlignment="1">
      <alignment wrapText="1"/>
    </xf>
    <xf numFmtId="0" fontId="9" fillId="34" borderId="27" xfId="0" applyFont="1" applyFill="1" applyBorder="1" applyAlignment="1">
      <alignment wrapText="1"/>
    </xf>
    <xf numFmtId="0" fontId="10" fillId="34" borderId="27" xfId="0" applyFont="1" applyFill="1" applyBorder="1" applyAlignment="1">
      <alignment vertical="center" wrapText="1"/>
    </xf>
    <xf numFmtId="0" fontId="10" fillId="0" borderId="27" xfId="0" applyFont="1" applyBorder="1" applyAlignment="1">
      <alignment vertical="center" wrapText="1"/>
    </xf>
    <xf numFmtId="0" fontId="15" fillId="36" borderId="19" xfId="0" applyFont="1" applyFill="1" applyBorder="1" applyAlignment="1">
      <alignment horizontal="center" vertical="center" wrapText="1"/>
    </xf>
    <xf numFmtId="0" fontId="15" fillId="36" borderId="33" xfId="0" applyFont="1" applyFill="1" applyBorder="1" applyAlignment="1">
      <alignment horizontal="center" vertical="center" wrapText="1"/>
    </xf>
    <xf numFmtId="0" fontId="0" fillId="36" borderId="15" xfId="0" applyFill="1" applyBorder="1" applyAlignment="1">
      <alignment horizontal="center" vertical="center" wrapText="1"/>
    </xf>
    <xf numFmtId="0" fontId="17" fillId="36" borderId="19" xfId="0" applyFont="1" applyFill="1" applyBorder="1" applyAlignment="1">
      <alignment horizontal="center" vertical="center" wrapText="1"/>
    </xf>
    <xf numFmtId="0" fontId="17" fillId="36" borderId="33" xfId="0" applyFont="1" applyFill="1" applyBorder="1" applyAlignment="1">
      <alignment horizontal="center" vertical="center" wrapText="1"/>
    </xf>
    <xf numFmtId="0" fontId="15" fillId="36" borderId="19" xfId="0" applyFont="1" applyFill="1" applyBorder="1" applyAlignment="1">
      <alignment wrapText="1"/>
    </xf>
    <xf numFmtId="0" fontId="15" fillId="36" borderId="33" xfId="0" applyFont="1" applyFill="1" applyBorder="1" applyAlignment="1">
      <alignment wrapText="1"/>
    </xf>
    <xf numFmtId="0" fontId="0" fillId="36" borderId="15" xfId="0" applyFill="1" applyBorder="1" applyAlignment="1">
      <alignment wrapText="1"/>
    </xf>
    <xf numFmtId="164" fontId="15" fillId="36" borderId="19" xfId="0" applyNumberFormat="1" applyFont="1" applyFill="1" applyBorder="1" applyAlignment="1">
      <alignment vertical="center" wrapText="1"/>
    </xf>
    <xf numFmtId="0" fontId="0" fillId="36" borderId="33" xfId="0" applyFill="1" applyBorder="1" applyAlignment="1">
      <alignment vertical="center" wrapText="1"/>
    </xf>
    <xf numFmtId="0" fontId="0" fillId="36" borderId="15" xfId="0" applyFill="1" applyBorder="1" applyAlignment="1">
      <alignment vertical="center" wrapText="1"/>
    </xf>
    <xf numFmtId="164" fontId="15" fillId="36" borderId="10" xfId="0" applyNumberFormat="1" applyFont="1" applyFill="1" applyBorder="1" applyAlignment="1">
      <alignment vertical="center" wrapText="1"/>
    </xf>
    <xf numFmtId="0" fontId="0" fillId="36" borderId="10" xfId="0" applyFill="1" applyBorder="1" applyAlignment="1">
      <alignment vertical="center" wrapText="1"/>
    </xf>
    <xf numFmtId="0" fontId="15" fillId="36" borderId="19" xfId="0" applyFont="1" applyFill="1" applyBorder="1" applyAlignment="1">
      <alignment vertical="center" wrapText="1"/>
    </xf>
    <xf numFmtId="0" fontId="15" fillId="36" borderId="33" xfId="0" applyFont="1" applyFill="1" applyBorder="1" applyAlignment="1">
      <alignment vertical="center" wrapText="1"/>
    </xf>
    <xf numFmtId="0" fontId="0" fillId="36" borderId="33" xfId="0" applyFill="1" applyBorder="1" applyAlignment="1">
      <alignment wrapText="1"/>
    </xf>
    <xf numFmtId="0" fontId="15" fillId="34" borderId="0" xfId="0" applyFont="1" applyFill="1" applyAlignment="1">
      <alignment wrapText="1"/>
    </xf>
    <xf numFmtId="0" fontId="15" fillId="33" borderId="19" xfId="0" applyFont="1" applyFill="1" applyBorder="1" applyAlignment="1">
      <alignment horizontal="center" vertical="center" wrapText="1"/>
    </xf>
    <xf numFmtId="0" fontId="15" fillId="33" borderId="15" xfId="0" applyFont="1" applyFill="1" applyBorder="1" applyAlignment="1">
      <alignment vertical="center" wrapText="1"/>
    </xf>
    <xf numFmtId="0" fontId="18" fillId="33" borderId="10" xfId="0" applyFont="1" applyFill="1" applyBorder="1" applyAlignment="1">
      <alignment vertical="center" wrapText="1"/>
    </xf>
    <xf numFmtId="0" fontId="15" fillId="33" borderId="10" xfId="0" applyFont="1" applyFill="1" applyBorder="1" applyAlignment="1">
      <alignment horizontal="center" vertical="center" textRotation="180" wrapText="1"/>
    </xf>
    <xf numFmtId="0" fontId="15" fillId="33" borderId="19" xfId="0" applyFont="1" applyFill="1" applyBorder="1" applyAlignment="1">
      <alignment vertical="center" wrapText="1"/>
    </xf>
    <xf numFmtId="0" fontId="0" fillId="0" borderId="15" xfId="0" applyBorder="1" applyAlignment="1">
      <alignment vertical="center" wrapText="1"/>
    </xf>
    <xf numFmtId="0" fontId="9" fillId="34" borderId="0" xfId="0" applyFont="1" applyFill="1" applyAlignment="1">
      <alignment wrapText="1"/>
    </xf>
    <xf numFmtId="0" fontId="20" fillId="36" borderId="14" xfId="0" applyFont="1" applyFill="1" applyBorder="1" applyAlignment="1">
      <alignment horizontal="right" wrapText="1"/>
    </xf>
    <xf numFmtId="0" fontId="20" fillId="36" borderId="16" xfId="0" applyFont="1" applyFill="1" applyBorder="1" applyAlignment="1">
      <alignment horizontal="right" wrapText="1"/>
    </xf>
    <xf numFmtId="0" fontId="0" fillId="36" borderId="16" xfId="0" applyFill="1" applyBorder="1" applyAlignment="1">
      <alignment wrapText="1"/>
    </xf>
    <xf numFmtId="0" fontId="0" fillId="36" borderId="11" xfId="0" applyFill="1" applyBorder="1" applyAlignment="1">
      <alignment wrapText="1"/>
    </xf>
    <xf numFmtId="0" fontId="10" fillId="34" borderId="0" xfId="0" applyFont="1" applyFill="1" applyBorder="1" applyAlignment="1">
      <alignment horizontal="left" vertical="center" wrapText="1"/>
    </xf>
    <xf numFmtId="0" fontId="10" fillId="34" borderId="0" xfId="0" applyFont="1" applyFill="1" applyAlignment="1">
      <alignment vertical="center" wrapText="1"/>
    </xf>
    <xf numFmtId="0" fontId="10" fillId="0" borderId="0" xfId="0" applyFont="1" applyAlignment="1">
      <alignment vertical="center" wrapText="1"/>
    </xf>
    <xf numFmtId="0" fontId="20" fillId="36" borderId="14" xfId="0" applyFont="1" applyFill="1" applyBorder="1" applyAlignment="1">
      <alignment horizontal="right" wrapText="1"/>
    </xf>
    <xf numFmtId="0" fontId="20" fillId="36" borderId="16" xfId="0" applyFont="1" applyFill="1" applyBorder="1" applyAlignment="1">
      <alignment horizontal="right" wrapText="1"/>
    </xf>
    <xf numFmtId="0" fontId="20" fillId="36" borderId="11" xfId="0" applyFont="1" applyFill="1" applyBorder="1" applyAlignment="1">
      <alignment horizontal="right" wrapText="1"/>
    </xf>
    <xf numFmtId="0" fontId="15" fillId="36" borderId="28" xfId="0" applyFont="1" applyFill="1" applyBorder="1" applyAlignment="1">
      <alignment vertical="center" wrapText="1"/>
    </xf>
    <xf numFmtId="0" fontId="15" fillId="36" borderId="17" xfId="0" applyFont="1" applyFill="1" applyBorder="1" applyAlignment="1">
      <alignment vertical="center" wrapText="1"/>
    </xf>
    <xf numFmtId="0" fontId="0" fillId="36" borderId="17" xfId="0" applyFill="1" applyBorder="1" applyAlignment="1">
      <alignment wrapText="1"/>
    </xf>
    <xf numFmtId="0" fontId="0" fillId="36" borderId="18" xfId="0" applyFill="1" applyBorder="1" applyAlignment="1">
      <alignment wrapText="1"/>
    </xf>
    <xf numFmtId="0" fontId="3" fillId="35" borderId="17" xfId="0" applyFont="1" applyFill="1" applyBorder="1" applyAlignment="1" applyProtection="1">
      <alignment wrapText="1"/>
      <protection/>
    </xf>
    <xf numFmtId="0" fontId="3" fillId="35" borderId="0" xfId="0" applyFont="1" applyFill="1" applyBorder="1" applyAlignment="1" applyProtection="1">
      <alignment wrapText="1"/>
      <protection/>
    </xf>
    <xf numFmtId="0" fontId="0" fillId="0" borderId="0" xfId="0" applyBorder="1" applyAlignment="1" applyProtection="1">
      <alignment wrapText="1"/>
      <protection/>
    </xf>
    <xf numFmtId="0" fontId="0" fillId="0" borderId="0" xfId="0" applyAlignment="1" applyProtection="1">
      <alignment wrapText="1"/>
      <protection/>
    </xf>
    <xf numFmtId="0" fontId="12" fillId="34" borderId="19"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18" xfId="0" applyFill="1" applyBorder="1" applyAlignment="1" applyProtection="1">
      <alignment vertical="center" wrapText="1"/>
      <protection/>
    </xf>
    <xf numFmtId="0" fontId="12" fillId="34" borderId="31" xfId="0" applyFont="1" applyFill="1" applyBorder="1" applyAlignment="1" applyProtection="1">
      <alignment horizontal="center" vertical="center" wrapText="1"/>
      <protection/>
    </xf>
    <xf numFmtId="0" fontId="0" fillId="34" borderId="34" xfId="0" applyFill="1" applyBorder="1" applyAlignment="1" applyProtection="1">
      <alignment vertical="center" wrapText="1"/>
      <protection/>
    </xf>
    <xf numFmtId="0" fontId="12" fillId="33" borderId="19" xfId="0" applyFont="1" applyFill="1" applyBorder="1" applyAlignment="1" applyProtection="1">
      <alignment horizontal="center" vertical="center" wrapText="1"/>
      <protection/>
    </xf>
    <xf numFmtId="0" fontId="12" fillId="33" borderId="15" xfId="0" applyFont="1" applyFill="1" applyBorder="1" applyAlignment="1" applyProtection="1">
      <alignment horizontal="center" vertical="center" wrapText="1"/>
      <protection/>
    </xf>
    <xf numFmtId="0" fontId="12" fillId="33" borderId="19" xfId="0" applyFont="1" applyFill="1" applyBorder="1" applyAlignment="1" applyProtection="1">
      <alignment vertical="center" wrapText="1"/>
      <protection/>
    </xf>
    <xf numFmtId="0" fontId="12" fillId="33" borderId="15" xfId="0" applyFont="1" applyFill="1" applyBorder="1" applyAlignment="1" applyProtection="1">
      <alignment vertical="center" wrapText="1"/>
      <protection/>
    </xf>
    <xf numFmtId="0" fontId="0" fillId="0" borderId="15" xfId="0" applyBorder="1" applyAlignment="1" applyProtection="1">
      <alignment vertical="center" wrapText="1"/>
      <protection/>
    </xf>
    <xf numFmtId="164" fontId="0" fillId="36" borderId="35" xfId="0" applyNumberFormat="1" applyFill="1" applyBorder="1" applyAlignment="1" applyProtection="1">
      <alignment horizontal="center" vertical="center" wrapText="1"/>
      <protection/>
    </xf>
    <xf numFmtId="0" fontId="0" fillId="36" borderId="36" xfId="0" applyFill="1" applyBorder="1" applyAlignment="1" applyProtection="1">
      <alignment horizontal="center" vertical="center" wrapText="1"/>
      <protection/>
    </xf>
    <xf numFmtId="0" fontId="0" fillId="36" borderId="37" xfId="0" applyFill="1" applyBorder="1" applyAlignment="1" applyProtection="1">
      <alignment horizontal="center" vertical="center" wrapText="1"/>
      <protection/>
    </xf>
    <xf numFmtId="0" fontId="3" fillId="35" borderId="18" xfId="0" applyFont="1" applyFill="1" applyBorder="1" applyAlignment="1" applyProtection="1">
      <alignment wrapText="1"/>
      <protection/>
    </xf>
    <xf numFmtId="0" fontId="3" fillId="35" borderId="34" xfId="0" applyFont="1" applyFill="1" applyBorder="1" applyAlignment="1" applyProtection="1">
      <alignment wrapText="1"/>
      <protection/>
    </xf>
    <xf numFmtId="164" fontId="0" fillId="36" borderId="19" xfId="0" applyNumberFormat="1" applyFont="1" applyFill="1" applyBorder="1" applyAlignment="1" applyProtection="1">
      <alignment horizontal="center" vertical="center" wrapText="1"/>
      <protection/>
    </xf>
    <xf numFmtId="0" fontId="0" fillId="36" borderId="33" xfId="0" applyFont="1" applyFill="1" applyBorder="1" applyAlignment="1" applyProtection="1">
      <alignment horizontal="center" vertical="center" wrapText="1"/>
      <protection/>
    </xf>
    <xf numFmtId="0" fontId="0" fillId="36" borderId="23" xfId="0" applyFont="1" applyFill="1" applyBorder="1" applyAlignment="1" applyProtection="1">
      <alignment horizontal="center" vertical="center" wrapText="1"/>
      <protection/>
    </xf>
    <xf numFmtId="0" fontId="3" fillId="35" borderId="12" xfId="0" applyFont="1" applyFill="1" applyBorder="1" applyAlignment="1" applyProtection="1">
      <alignment horizontal="left" vertical="center" wrapText="1"/>
      <protection/>
    </xf>
    <xf numFmtId="0" fontId="0" fillId="0" borderId="12" xfId="0" applyBorder="1" applyAlignment="1" applyProtection="1">
      <alignment horizontal="left" vertical="center" wrapText="1"/>
      <protection/>
    </xf>
    <xf numFmtId="0" fontId="0" fillId="0" borderId="12" xfId="0" applyBorder="1" applyAlignment="1" applyProtection="1">
      <alignment vertical="center" wrapText="1"/>
      <protection/>
    </xf>
    <xf numFmtId="0" fontId="3" fillId="35" borderId="38" xfId="0" applyFont="1" applyFill="1" applyBorder="1" applyAlignment="1" applyProtection="1">
      <alignment horizontal="left" vertical="center" wrapText="1"/>
      <protection/>
    </xf>
    <xf numFmtId="0" fontId="0" fillId="0" borderId="38" xfId="0" applyBorder="1" applyAlignment="1" applyProtection="1">
      <alignment wrapText="1"/>
      <protection/>
    </xf>
    <xf numFmtId="0" fontId="0" fillId="36" borderId="39" xfId="0" applyFill="1" applyBorder="1" applyAlignment="1" applyProtection="1">
      <alignment horizontal="center" vertical="center" wrapText="1"/>
      <protection/>
    </xf>
    <xf numFmtId="164" fontId="0" fillId="36" borderId="33" xfId="0" applyNumberFormat="1" applyFont="1" applyFill="1" applyBorder="1" applyAlignment="1" applyProtection="1">
      <alignment horizontal="center" vertical="center" wrapText="1"/>
      <protection/>
    </xf>
    <xf numFmtId="0" fontId="0" fillId="33" borderId="14" xfId="0" applyFont="1" applyFill="1" applyBorder="1" applyAlignment="1" applyProtection="1">
      <alignment wrapText="1"/>
      <protection/>
    </xf>
    <xf numFmtId="0" fontId="0" fillId="33" borderId="16" xfId="0" applyFont="1" applyFill="1" applyBorder="1" applyAlignment="1" applyProtection="1">
      <alignment wrapText="1"/>
      <protection/>
    </xf>
    <xf numFmtId="0" fontId="0" fillId="33" borderId="11" xfId="0" applyFont="1" applyFill="1" applyBorder="1" applyAlignment="1" applyProtection="1">
      <alignment wrapText="1"/>
      <protection/>
    </xf>
    <xf numFmtId="0" fontId="31" fillId="35" borderId="14" xfId="0" applyFont="1" applyFill="1" applyBorder="1" applyAlignment="1" applyProtection="1">
      <alignment horizontal="center" vertical="center" wrapText="1"/>
      <protection/>
    </xf>
    <xf numFmtId="0" fontId="31" fillId="35" borderId="11" xfId="0" applyFont="1" applyFill="1" applyBorder="1" applyAlignment="1" applyProtection="1">
      <alignment horizontal="center" vertical="center" wrapText="1"/>
      <protection/>
    </xf>
    <xf numFmtId="0" fontId="5" fillId="35" borderId="14" xfId="0" applyFont="1" applyFill="1" applyBorder="1" applyAlignment="1" applyProtection="1">
      <alignment horizontal="center" wrapText="1"/>
      <protection/>
    </xf>
    <xf numFmtId="0" fontId="5" fillId="35" borderId="16" xfId="0" applyFont="1" applyFill="1" applyBorder="1" applyAlignment="1" applyProtection="1">
      <alignment horizontal="center" wrapText="1"/>
      <protection/>
    </xf>
    <xf numFmtId="0" fontId="5" fillId="35" borderId="11" xfId="0" applyFont="1" applyFill="1" applyBorder="1" applyAlignment="1" applyProtection="1">
      <alignment horizontal="center" wrapText="1"/>
      <protection/>
    </xf>
    <xf numFmtId="0" fontId="3" fillId="35" borderId="14" xfId="0" applyFont="1" applyFill="1" applyBorder="1" applyAlignment="1" applyProtection="1">
      <alignment horizontal="center" wrapText="1"/>
      <protection/>
    </xf>
    <xf numFmtId="0" fontId="3" fillId="35" borderId="11" xfId="0" applyFont="1" applyFill="1" applyBorder="1" applyAlignment="1" applyProtection="1">
      <alignment horizontal="center" wrapText="1"/>
      <protection/>
    </xf>
    <xf numFmtId="0" fontId="3" fillId="35" borderId="16" xfId="0" applyFont="1" applyFill="1" applyBorder="1" applyAlignment="1" applyProtection="1">
      <alignment horizontal="center" wrapText="1"/>
      <protection/>
    </xf>
    <xf numFmtId="0" fontId="12" fillId="33" borderId="14" xfId="0" applyFont="1" applyFill="1" applyBorder="1" applyAlignment="1" applyProtection="1">
      <alignment horizontal="center" wrapText="1"/>
      <protection/>
    </xf>
    <xf numFmtId="0" fontId="12" fillId="33" borderId="16" xfId="0" applyFont="1" applyFill="1" applyBorder="1" applyAlignment="1" applyProtection="1">
      <alignment horizontal="center" wrapText="1"/>
      <protection/>
    </xf>
    <xf numFmtId="0" fontId="12" fillId="33" borderId="11" xfId="0" applyFont="1" applyFill="1" applyBorder="1" applyAlignment="1" applyProtection="1">
      <alignment horizontal="center" wrapText="1"/>
      <protection/>
    </xf>
    <xf numFmtId="0" fontId="0" fillId="33" borderId="14" xfId="0" applyFont="1" applyFill="1" applyBorder="1" applyAlignment="1" applyProtection="1">
      <alignment wrapText="1"/>
      <protection/>
    </xf>
    <xf numFmtId="0" fontId="10" fillId="34" borderId="12" xfId="0" applyFont="1" applyFill="1" applyBorder="1" applyAlignment="1" applyProtection="1">
      <alignment wrapText="1"/>
      <protection/>
    </xf>
    <xf numFmtId="0" fontId="10" fillId="34" borderId="0" xfId="0" applyFont="1" applyFill="1" applyAlignment="1" applyProtection="1">
      <alignment wrapText="1"/>
      <protection/>
    </xf>
    <xf numFmtId="0" fontId="10" fillId="34" borderId="0" xfId="0" applyFont="1" applyFill="1" applyAlignment="1" applyProtection="1">
      <alignment vertical="center" wrapText="1"/>
      <protection/>
    </xf>
    <xf numFmtId="0" fontId="0" fillId="34" borderId="0" xfId="0" applyFill="1" applyAlignment="1" applyProtection="1">
      <alignment wrapText="1"/>
      <protection/>
    </xf>
    <xf numFmtId="0" fontId="9" fillId="34" borderId="0" xfId="0" applyFont="1" applyFill="1" applyAlignment="1" applyProtection="1">
      <alignment wrapText="1"/>
      <protection/>
    </xf>
    <xf numFmtId="0" fontId="9" fillId="34" borderId="27" xfId="0" applyFont="1" applyFill="1" applyBorder="1" applyAlignment="1" applyProtection="1">
      <alignment wrapText="1"/>
      <protection/>
    </xf>
    <xf numFmtId="0" fontId="3" fillId="35" borderId="17"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34" borderId="0" xfId="0" applyFont="1" applyFill="1" applyAlignment="1" applyProtection="1">
      <alignment/>
      <protection/>
    </xf>
    <xf numFmtId="0" fontId="0" fillId="34" borderId="0" xfId="0" applyFill="1" applyAlignment="1" applyProtection="1">
      <alignment/>
      <protection/>
    </xf>
    <xf numFmtId="0" fontId="3" fillId="35" borderId="27" xfId="0" applyFont="1" applyFill="1" applyBorder="1" applyAlignment="1" applyProtection="1">
      <alignment/>
      <protection/>
    </xf>
    <xf numFmtId="0" fontId="3" fillId="35" borderId="27" xfId="0" applyFont="1" applyFill="1" applyBorder="1" applyAlignment="1" applyProtection="1">
      <alignment horizontal="center"/>
      <protection/>
    </xf>
    <xf numFmtId="0" fontId="10" fillId="34" borderId="0" xfId="0" applyFont="1" applyFill="1" applyAlignment="1" applyProtection="1">
      <alignment horizontal="center" vertical="center" wrapText="1"/>
      <protection/>
    </xf>
    <xf numFmtId="0" fontId="10" fillId="34" borderId="0" xfId="0" applyFont="1" applyFill="1" applyAlignment="1" applyProtection="1">
      <alignment horizontal="center" vertical="center" wrapText="1"/>
      <protection/>
    </xf>
    <xf numFmtId="0" fontId="10" fillId="34" borderId="27" xfId="0" applyFont="1" applyFill="1" applyBorder="1" applyAlignment="1" applyProtection="1">
      <alignment horizontal="center" vertical="center" wrapText="1"/>
      <protection/>
    </xf>
    <xf numFmtId="0" fontId="10" fillId="34" borderId="0" xfId="0" applyFont="1" applyFill="1" applyBorder="1" applyAlignment="1" applyProtection="1">
      <alignment horizontal="center" vertical="center" wrapText="1"/>
      <protection/>
    </xf>
    <xf numFmtId="0" fontId="0" fillId="8" borderId="10" xfId="0" applyFill="1" applyBorder="1" applyAlignment="1" applyProtection="1">
      <alignment horizontal="center" vertical="center" wrapText="1"/>
      <protection/>
    </xf>
    <xf numFmtId="0" fontId="3" fillId="35" borderId="14" xfId="0" applyFont="1" applyFill="1" applyBorder="1" applyAlignment="1" applyProtection="1">
      <alignment horizontal="center" vertical="center" wrapText="1"/>
      <protection/>
    </xf>
    <xf numFmtId="0" fontId="3" fillId="35" borderId="16" xfId="0" applyFont="1" applyFill="1" applyBorder="1" applyAlignment="1" applyProtection="1">
      <alignment horizontal="center" vertical="center" wrapText="1"/>
      <protection/>
    </xf>
    <xf numFmtId="0" fontId="3" fillId="35" borderId="11" xfId="0" applyFont="1" applyFill="1" applyBorder="1" applyAlignment="1" applyProtection="1">
      <alignment horizontal="center" vertical="center" wrapText="1"/>
      <protection/>
    </xf>
    <xf numFmtId="0" fontId="0" fillId="8" borderId="18" xfId="0" applyFill="1" applyBorder="1" applyAlignment="1" applyProtection="1">
      <alignment horizontal="center" vertical="center" wrapText="1"/>
      <protection/>
    </xf>
    <xf numFmtId="0" fontId="0" fillId="8" borderId="27" xfId="0" applyFill="1" applyBorder="1" applyAlignment="1" applyProtection="1">
      <alignment vertical="center" wrapText="1"/>
      <protection/>
    </xf>
    <xf numFmtId="0" fontId="0" fillId="33" borderId="14" xfId="0" applyFont="1" applyFill="1" applyBorder="1" applyAlignment="1" applyProtection="1">
      <alignment wrapText="1"/>
      <protection/>
    </xf>
    <xf numFmtId="0" fontId="0" fillId="33" borderId="16" xfId="0" applyFill="1" applyBorder="1" applyAlignment="1" applyProtection="1">
      <alignment wrapText="1"/>
      <protection/>
    </xf>
    <xf numFmtId="0" fontId="0" fillId="33" borderId="11" xfId="0" applyFill="1" applyBorder="1" applyAlignment="1" applyProtection="1">
      <alignment wrapText="1"/>
      <protection/>
    </xf>
    <xf numFmtId="0" fontId="0" fillId="33" borderId="14" xfId="0" applyFill="1" applyBorder="1" applyAlignment="1" applyProtection="1">
      <alignment wrapText="1"/>
      <protection/>
    </xf>
    <xf numFmtId="0" fontId="0" fillId="33" borderId="10" xfId="0" applyFill="1" applyBorder="1" applyAlignment="1" applyProtection="1">
      <alignment wrapText="1"/>
      <protection/>
    </xf>
    <xf numFmtId="0" fontId="3" fillId="35" borderId="27" xfId="0" applyFont="1" applyFill="1" applyBorder="1" applyAlignment="1" applyProtection="1">
      <alignment wrapText="1"/>
      <protection/>
    </xf>
    <xf numFmtId="0" fontId="3" fillId="0" borderId="27" xfId="0" applyFont="1" applyBorder="1" applyAlignment="1" applyProtection="1">
      <alignment wrapText="1"/>
      <protection/>
    </xf>
    <xf numFmtId="0" fontId="9" fillId="36" borderId="32" xfId="0" applyFont="1" applyFill="1" applyBorder="1" applyAlignment="1" applyProtection="1">
      <alignment horizontal="center" vertical="center" wrapText="1"/>
      <protection/>
    </xf>
    <xf numFmtId="0" fontId="9" fillId="36" borderId="33" xfId="0" applyFont="1" applyFill="1" applyBorder="1" applyAlignment="1" applyProtection="1">
      <alignment wrapText="1"/>
      <protection/>
    </xf>
    <xf numFmtId="0" fontId="9" fillId="36" borderId="23" xfId="0" applyFont="1" applyFill="1" applyBorder="1" applyAlignment="1" applyProtection="1">
      <alignment wrapText="1"/>
      <protection/>
    </xf>
    <xf numFmtId="0" fontId="9" fillId="34" borderId="0" xfId="0" applyFont="1" applyFill="1" applyBorder="1" applyAlignment="1" applyProtection="1">
      <alignment wrapText="1"/>
      <protection/>
    </xf>
    <xf numFmtId="0" fontId="9" fillId="34" borderId="0" xfId="0" applyFont="1" applyFill="1" applyBorder="1" applyAlignment="1" applyProtection="1">
      <alignment wrapText="1"/>
      <protection/>
    </xf>
    <xf numFmtId="0" fontId="0" fillId="33" borderId="14" xfId="0" applyFill="1" applyBorder="1" applyAlignment="1" applyProtection="1">
      <alignment horizontal="center" wrapText="1"/>
      <protection/>
    </xf>
    <xf numFmtId="0" fontId="0" fillId="33" borderId="16" xfId="0" applyFill="1" applyBorder="1" applyAlignment="1" applyProtection="1">
      <alignment horizontal="center" wrapText="1"/>
      <protection/>
    </xf>
    <xf numFmtId="0" fontId="0" fillId="33" borderId="11" xfId="0" applyFill="1" applyBorder="1" applyAlignment="1" applyProtection="1">
      <alignment horizontal="center" wrapText="1"/>
      <protection/>
    </xf>
    <xf numFmtId="0" fontId="3" fillId="35" borderId="27" xfId="0" applyFont="1" applyFill="1" applyBorder="1" applyAlignment="1" applyProtection="1">
      <alignment horizontal="center" wrapText="1"/>
      <protection/>
    </xf>
    <xf numFmtId="0" fontId="10" fillId="0" borderId="0" xfId="0" applyFont="1" applyAlignment="1" applyProtection="1">
      <alignment wrapText="1"/>
      <protection/>
    </xf>
    <xf numFmtId="2" fontId="10" fillId="34" borderId="0" xfId="0" applyNumberFormat="1" applyFont="1" applyFill="1" applyBorder="1" applyAlignment="1" applyProtection="1">
      <alignment horizontal="center" vertical="center" wrapText="1"/>
      <protection/>
    </xf>
    <xf numFmtId="0" fontId="0" fillId="0" borderId="14" xfId="0" applyFont="1" applyFill="1" applyBorder="1" applyAlignment="1" applyProtection="1">
      <alignment horizontal="right" wrapText="1"/>
      <protection/>
    </xf>
    <xf numFmtId="0" fontId="0" fillId="0" borderId="16" xfId="0" applyFont="1" applyBorder="1" applyAlignment="1" applyProtection="1">
      <alignment horizontal="right" wrapText="1"/>
      <protection/>
    </xf>
    <xf numFmtId="0" fontId="0" fillId="0" borderId="11" xfId="0" applyFont="1" applyBorder="1" applyAlignment="1" applyProtection="1">
      <alignment horizontal="right" wrapText="1"/>
      <protection/>
    </xf>
    <xf numFmtId="2" fontId="0" fillId="33" borderId="19" xfId="0" applyNumberFormat="1" applyFont="1" applyFill="1" applyBorder="1" applyAlignment="1" applyProtection="1">
      <alignment horizontal="center" vertical="center" wrapText="1"/>
      <protection/>
    </xf>
    <xf numFmtId="0" fontId="0" fillId="0" borderId="23" xfId="0" applyBorder="1" applyAlignment="1" applyProtection="1">
      <alignment horizontal="center" wrapText="1"/>
      <protection/>
    </xf>
    <xf numFmtId="0" fontId="0" fillId="33" borderId="19" xfId="0" applyFont="1" applyFill="1" applyBorder="1" applyAlignment="1" applyProtection="1">
      <alignment horizontal="center" vertical="center" wrapText="1"/>
      <protection/>
    </xf>
    <xf numFmtId="0" fontId="0" fillId="0" borderId="16" xfId="0" applyFont="1" applyFill="1" applyBorder="1" applyAlignment="1" applyProtection="1">
      <alignment horizontal="right" wrapText="1"/>
      <protection/>
    </xf>
    <xf numFmtId="0" fontId="0" fillId="0" borderId="11" xfId="0" applyFont="1" applyFill="1" applyBorder="1" applyAlignment="1" applyProtection="1">
      <alignment horizontal="right" wrapText="1"/>
      <protection/>
    </xf>
    <xf numFmtId="0" fontId="0" fillId="36" borderId="32" xfId="0" applyFont="1" applyFill="1" applyBorder="1" applyAlignment="1" applyProtection="1">
      <alignment horizontal="center" vertical="center" wrapText="1"/>
      <protection/>
    </xf>
    <xf numFmtId="0" fontId="0" fillId="36" borderId="33" xfId="0" applyFill="1" applyBorder="1" applyAlignment="1" applyProtection="1">
      <alignment wrapText="1"/>
      <protection/>
    </xf>
    <xf numFmtId="0" fontId="0" fillId="36" borderId="23" xfId="0" applyFill="1" applyBorder="1" applyAlignment="1" applyProtection="1">
      <alignment wrapText="1"/>
      <protection/>
    </xf>
    <xf numFmtId="0" fontId="0" fillId="34" borderId="14" xfId="0" applyFill="1" applyBorder="1" applyAlignment="1">
      <alignment/>
    </xf>
    <xf numFmtId="0" fontId="0" fillId="34" borderId="11" xfId="0" applyFill="1" applyBorder="1" applyAlignment="1">
      <alignment/>
    </xf>
    <xf numFmtId="0" fontId="3" fillId="35" borderId="17"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xf>
    <xf numFmtId="0" fontId="0" fillId="33" borderId="18" xfId="0" applyFill="1" applyBorder="1" applyAlignment="1">
      <alignment vertical="center" wrapText="1"/>
    </xf>
    <xf numFmtId="0" fontId="0" fillId="0" borderId="27" xfId="0" applyBorder="1" applyAlignment="1">
      <alignment vertical="center" wrapText="1"/>
    </xf>
    <xf numFmtId="0" fontId="12" fillId="33" borderId="14" xfId="0" applyFont="1" applyFill="1" applyBorder="1" applyAlignment="1">
      <alignment vertical="center" wrapText="1"/>
    </xf>
    <xf numFmtId="0" fontId="12" fillId="0" borderId="11" xfId="0" applyFont="1" applyBorder="1" applyAlignment="1">
      <alignment vertical="center" wrapText="1"/>
    </xf>
    <xf numFmtId="0" fontId="3" fillId="35" borderId="0" xfId="0" applyFont="1" applyFill="1" applyBorder="1" applyAlignment="1">
      <alignment horizontal="center" vertical="center" wrapText="1"/>
    </xf>
    <xf numFmtId="0" fontId="0" fillId="0" borderId="27" xfId="0" applyBorder="1" applyAlignment="1">
      <alignment/>
    </xf>
    <xf numFmtId="0" fontId="5" fillId="35" borderId="27" xfId="0" applyFont="1" applyFill="1" applyBorder="1" applyAlignment="1">
      <alignment wrapText="1"/>
    </xf>
    <xf numFmtId="0" fontId="5" fillId="35" borderId="27" xfId="0" applyFont="1" applyFill="1" applyBorder="1" applyAlignment="1">
      <alignment horizontal="center" wrapText="1"/>
    </xf>
    <xf numFmtId="0" fontId="12" fillId="33" borderId="10" xfId="0" applyFont="1" applyFill="1" applyBorder="1" applyAlignment="1">
      <alignment horizontal="center" vertical="center" wrapText="1"/>
    </xf>
    <xf numFmtId="0" fontId="5" fillId="35" borderId="27" xfId="0" applyFont="1" applyFill="1" applyBorder="1" applyAlignment="1">
      <alignment horizontal="center"/>
    </xf>
    <xf numFmtId="0" fontId="12" fillId="33" borderId="1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3" fillId="35" borderId="19" xfId="0" applyFont="1" applyFill="1" applyBorder="1" applyAlignment="1">
      <alignment vertical="center" wrapText="1"/>
    </xf>
    <xf numFmtId="0" fontId="3" fillId="35" borderId="15" xfId="0" applyFont="1" applyFill="1" applyBorder="1" applyAlignment="1">
      <alignment/>
    </xf>
    <xf numFmtId="0" fontId="0" fillId="34" borderId="0" xfId="0" applyFill="1" applyBorder="1" applyAlignment="1">
      <alignment/>
    </xf>
    <xf numFmtId="0" fontId="12" fillId="33" borderId="19" xfId="0" applyFont="1" applyFill="1" applyBorder="1" applyAlignment="1" applyProtection="1">
      <alignment horizontal="center" vertical="top" textRotation="180" wrapText="1"/>
      <protection/>
    </xf>
    <xf numFmtId="0" fontId="12" fillId="33" borderId="15" xfId="0" applyFont="1" applyFill="1" applyBorder="1" applyAlignment="1" applyProtection="1">
      <alignment horizontal="center" vertical="top" textRotation="180" wrapText="1"/>
      <protection/>
    </xf>
    <xf numFmtId="0" fontId="12" fillId="33" borderId="19" xfId="0" applyFont="1" applyFill="1" applyBorder="1" applyAlignment="1" applyProtection="1">
      <alignment textRotation="180" wrapText="1"/>
      <protection/>
    </xf>
    <xf numFmtId="0" fontId="12" fillId="33" borderId="15" xfId="0" applyFont="1" applyFill="1" applyBorder="1" applyAlignment="1" applyProtection="1">
      <alignment textRotation="180" wrapText="1"/>
      <protection/>
    </xf>
    <xf numFmtId="0" fontId="0" fillId="0" borderId="15" xfId="0" applyBorder="1" applyAlignment="1">
      <alignment horizontal="center" vertical="top" textRotation="180" wrapText="1"/>
    </xf>
    <xf numFmtId="0" fontId="0" fillId="0" borderId="14" xfId="0" applyFill="1" applyBorder="1" applyAlignment="1" applyProtection="1">
      <alignment vertical="center" wrapText="1"/>
      <protection locked="0"/>
    </xf>
    <xf numFmtId="0" fontId="0" fillId="0" borderId="16" xfId="0" applyFill="1" applyBorder="1" applyAlignment="1" applyProtection="1">
      <alignment/>
      <protection locked="0"/>
    </xf>
    <xf numFmtId="0" fontId="0" fillId="0" borderId="11" xfId="0" applyFill="1" applyBorder="1" applyAlignment="1" applyProtection="1">
      <alignment/>
      <protection locked="0"/>
    </xf>
    <xf numFmtId="0" fontId="0" fillId="0" borderId="15" xfId="0" applyBorder="1" applyAlignment="1">
      <alignment wrapText="1"/>
    </xf>
    <xf numFmtId="0" fontId="10" fillId="34" borderId="0" xfId="0" applyFont="1" applyFill="1" applyBorder="1" applyAlignment="1" applyProtection="1">
      <alignment vertical="center" wrapText="1"/>
      <protection/>
    </xf>
    <xf numFmtId="0" fontId="9" fillId="34" borderId="0" xfId="0" applyFont="1" applyFill="1" applyAlignment="1" applyProtection="1">
      <alignment vertical="center" wrapText="1"/>
      <protection/>
    </xf>
    <xf numFmtId="0" fontId="11" fillId="34" borderId="0" xfId="0" applyFont="1" applyFill="1" applyBorder="1" applyAlignment="1" applyProtection="1">
      <alignment vertical="center" wrapText="1"/>
      <protection/>
    </xf>
    <xf numFmtId="0" fontId="0" fillId="34" borderId="0" xfId="0" applyFill="1" applyAlignment="1" applyProtection="1">
      <alignment vertical="center" wrapText="1"/>
      <protection/>
    </xf>
    <xf numFmtId="0" fontId="0" fillId="0" borderId="0" xfId="0" applyAlignment="1" applyProtection="1">
      <alignment vertical="center" wrapText="1"/>
      <protection/>
    </xf>
    <xf numFmtId="0" fontId="3" fillId="35" borderId="0" xfId="0" applyFont="1" applyFill="1" applyAlignment="1" applyProtection="1">
      <alignment vertical="center" wrapText="1"/>
      <protection/>
    </xf>
    <xf numFmtId="0" fontId="3" fillId="42" borderId="14" xfId="0" applyFont="1" applyFill="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1" fillId="42" borderId="14" xfId="0" applyFont="1" applyFill="1" applyBorder="1" applyAlignment="1" applyProtection="1">
      <alignment horizontal="center" vertical="center" wrapText="1"/>
      <protection/>
    </xf>
    <xf numFmtId="0" fontId="31" fillId="42" borderId="11" xfId="0" applyFont="1" applyFill="1" applyBorder="1" applyAlignment="1" applyProtection="1">
      <alignment horizontal="center" vertical="center" wrapText="1"/>
      <protection/>
    </xf>
    <xf numFmtId="0" fontId="3" fillId="35" borderId="16" xfId="0" applyFont="1" applyFill="1" applyBorder="1" applyAlignment="1" applyProtection="1">
      <alignment horizontal="center"/>
      <protection/>
    </xf>
    <xf numFmtId="0" fontId="3" fillId="35" borderId="11" xfId="0" applyFont="1" applyFill="1" applyBorder="1" applyAlignment="1" applyProtection="1">
      <alignment horizontal="center"/>
      <protection/>
    </xf>
    <xf numFmtId="0" fontId="0" fillId="0" borderId="0" xfId="0" applyAlignment="1">
      <alignment vertical="center" wrapText="1"/>
    </xf>
    <xf numFmtId="0" fontId="12" fillId="33" borderId="14" xfId="0" applyFont="1" applyFill="1" applyBorder="1" applyAlignment="1" applyProtection="1">
      <alignment horizontal="center" vertical="center" wrapText="1"/>
      <protection/>
    </xf>
    <xf numFmtId="0" fontId="12" fillId="33" borderId="16" xfId="0" applyFont="1" applyFill="1" applyBorder="1" applyAlignment="1" applyProtection="1">
      <alignment horizontal="center"/>
      <protection/>
    </xf>
    <xf numFmtId="0" fontId="12" fillId="33" borderId="11" xfId="0" applyFont="1" applyFill="1" applyBorder="1" applyAlignment="1" applyProtection="1">
      <alignment horizontal="center"/>
      <protection/>
    </xf>
    <xf numFmtId="0" fontId="10" fillId="34" borderId="12" xfId="0" applyFont="1" applyFill="1" applyBorder="1" applyAlignment="1" applyProtection="1">
      <alignment vertical="center" wrapText="1"/>
      <protection/>
    </xf>
    <xf numFmtId="0" fontId="10" fillId="0" borderId="12" xfId="0" applyFont="1" applyBorder="1" applyAlignment="1">
      <alignment vertical="center"/>
    </xf>
    <xf numFmtId="0" fontId="10" fillId="34" borderId="0" xfId="0" applyFont="1" applyFill="1" applyAlignment="1" applyProtection="1">
      <alignment vertical="center" wrapText="1"/>
      <protection/>
    </xf>
    <xf numFmtId="0" fontId="0" fillId="34" borderId="0" xfId="0" applyFont="1" applyFill="1" applyBorder="1" applyAlignment="1" applyProtection="1">
      <alignment horizontal="right" vertical="center" wrapText="1"/>
      <protection/>
    </xf>
    <xf numFmtId="0" fontId="0" fillId="34" borderId="0" xfId="0" applyFill="1" applyBorder="1" applyAlignment="1" applyProtection="1">
      <alignment horizontal="right" vertical="center" wrapText="1"/>
      <protection/>
    </xf>
    <xf numFmtId="164" fontId="10" fillId="34" borderId="0" xfId="0" applyNumberFormat="1" applyFont="1" applyFill="1" applyBorder="1" applyAlignment="1" applyProtection="1">
      <alignment horizontal="center" vertical="center" wrapText="1"/>
      <protection/>
    </xf>
    <xf numFmtId="0" fontId="27" fillId="33" borderId="19" xfId="0" applyFont="1" applyFill="1" applyBorder="1" applyAlignment="1" applyProtection="1">
      <alignment horizontal="center" vertical="center" textRotation="90" wrapText="1"/>
      <protection/>
    </xf>
    <xf numFmtId="0" fontId="0" fillId="0" borderId="33" xfId="0" applyBorder="1" applyAlignment="1" applyProtection="1">
      <alignment vertical="center" wrapText="1"/>
      <protection/>
    </xf>
    <xf numFmtId="4" fontId="27" fillId="33" borderId="19" xfId="0" applyNumberFormat="1" applyFont="1" applyFill="1" applyBorder="1" applyAlignment="1" applyProtection="1">
      <alignment horizontal="center" vertical="center" textRotation="90" wrapText="1"/>
      <protection/>
    </xf>
    <xf numFmtId="0" fontId="0" fillId="0" borderId="15" xfId="0" applyBorder="1" applyAlignment="1" applyProtection="1">
      <alignment horizontal="center" vertical="center" wrapText="1"/>
      <protection/>
    </xf>
    <xf numFmtId="0" fontId="0" fillId="0" borderId="33" xfId="0" applyBorder="1" applyAlignment="1" applyProtection="1">
      <alignment horizontal="center" vertical="center" wrapText="1"/>
      <protection/>
    </xf>
    <xf numFmtId="4" fontId="12" fillId="33" borderId="19" xfId="0" applyNumberFormat="1" applyFont="1" applyFill="1" applyBorder="1" applyAlignment="1" applyProtection="1">
      <alignment horizontal="center" vertical="center" textRotation="90" wrapText="1"/>
      <protection/>
    </xf>
    <xf numFmtId="0" fontId="0" fillId="34" borderId="0" xfId="0" applyFont="1" applyFill="1" applyBorder="1" applyAlignment="1" applyProtection="1">
      <alignment horizontal="right" vertical="center" wrapText="1"/>
      <protection/>
    </xf>
    <xf numFmtId="3" fontId="0" fillId="34" borderId="0" xfId="0" applyNumberFormat="1" applyFont="1" applyFill="1" applyBorder="1" applyAlignment="1" applyProtection="1">
      <alignment horizontal="center" vertical="center" wrapText="1"/>
      <protection/>
    </xf>
    <xf numFmtId="3" fontId="0" fillId="34" borderId="0" xfId="0" applyNumberFormat="1" applyFont="1" applyFill="1" applyBorder="1" applyAlignment="1" applyProtection="1">
      <alignment horizontal="center" vertical="center" wrapText="1"/>
      <protection/>
    </xf>
    <xf numFmtId="3" fontId="0" fillId="34" borderId="0" xfId="0" applyNumberFormat="1" applyFont="1" applyFill="1" applyBorder="1" applyAlignment="1" applyProtection="1">
      <alignment vertical="center" wrapText="1"/>
      <protection/>
    </xf>
    <xf numFmtId="164" fontId="0" fillId="34" borderId="0" xfId="0" applyNumberFormat="1" applyFont="1" applyFill="1" applyBorder="1" applyAlignment="1" applyProtection="1">
      <alignment horizontal="center" vertical="center" wrapText="1"/>
      <protection/>
    </xf>
    <xf numFmtId="164" fontId="0" fillId="34" borderId="0" xfId="0" applyNumberFormat="1" applyFont="1" applyFill="1" applyBorder="1" applyAlignment="1" applyProtection="1">
      <alignment horizontal="center" vertical="center" wrapText="1"/>
      <protection/>
    </xf>
    <xf numFmtId="4" fontId="0" fillId="34" borderId="0" xfId="0" applyNumberFormat="1" applyFont="1" applyFill="1" applyBorder="1" applyAlignment="1" applyProtection="1">
      <alignment horizontal="center" vertical="center" wrapText="1"/>
      <protection/>
    </xf>
    <xf numFmtId="4" fontId="12" fillId="33" borderId="19" xfId="0" applyNumberFormat="1" applyFont="1" applyFill="1" applyBorder="1" applyAlignment="1" applyProtection="1">
      <alignment horizontal="center" vertical="center" wrapText="1"/>
      <protection/>
    </xf>
    <xf numFmtId="0" fontId="12" fillId="0" borderId="33" xfId="0" applyFont="1" applyBorder="1" applyAlignment="1" applyProtection="1">
      <alignment horizontal="center" vertical="center" wrapText="1"/>
      <protection/>
    </xf>
    <xf numFmtId="0" fontId="12" fillId="0" borderId="15" xfId="0" applyFont="1" applyBorder="1" applyAlignment="1" applyProtection="1">
      <alignment horizontal="center" vertical="center" wrapText="1"/>
      <protection/>
    </xf>
    <xf numFmtId="0" fontId="12" fillId="33" borderId="33" xfId="0" applyFont="1" applyFill="1" applyBorder="1" applyAlignment="1" applyProtection="1">
      <alignment horizontal="center" vertical="center" textRotation="90" wrapText="1"/>
      <protection/>
    </xf>
    <xf numFmtId="0" fontId="12" fillId="33" borderId="15" xfId="0" applyFont="1" applyFill="1" applyBorder="1" applyAlignment="1" applyProtection="1">
      <alignment horizontal="center" vertical="center" textRotation="90" wrapText="1"/>
      <protection/>
    </xf>
    <xf numFmtId="4" fontId="12" fillId="33" borderId="28" xfId="0" applyNumberFormat="1" applyFont="1" applyFill="1" applyBorder="1" applyAlignment="1" applyProtection="1">
      <alignment horizontal="center" vertical="center" wrapText="1"/>
      <protection/>
    </xf>
    <xf numFmtId="0" fontId="0" fillId="0" borderId="31" xfId="0" applyBorder="1" applyAlignment="1" applyProtection="1">
      <alignment vertical="center" wrapText="1"/>
      <protection/>
    </xf>
    <xf numFmtId="0" fontId="0" fillId="0" borderId="17"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18" xfId="0" applyBorder="1" applyAlignment="1" applyProtection="1">
      <alignment vertical="center" wrapText="1"/>
      <protection/>
    </xf>
    <xf numFmtId="0" fontId="0" fillId="0" borderId="34" xfId="0" applyBorder="1" applyAlignment="1" applyProtection="1">
      <alignment vertical="center" wrapText="1"/>
      <protection/>
    </xf>
    <xf numFmtId="0" fontId="3" fillId="42" borderId="27" xfId="0" applyFont="1" applyFill="1" applyBorder="1" applyAlignment="1" applyProtection="1">
      <alignment horizontal="center" vertical="center" wrapText="1"/>
      <protection/>
    </xf>
    <xf numFmtId="0" fontId="3" fillId="35" borderId="27" xfId="0" applyFont="1" applyFill="1" applyBorder="1" applyAlignment="1" applyProtection="1">
      <alignment horizontal="center" vertical="center" wrapText="1"/>
      <protection/>
    </xf>
    <xf numFmtId="0" fontId="9" fillId="0" borderId="0" xfId="0" applyFont="1" applyAlignment="1" applyProtection="1">
      <alignment vertical="center" wrapText="1"/>
      <protection/>
    </xf>
    <xf numFmtId="0" fontId="11" fillId="33" borderId="0" xfId="0" applyFont="1" applyFill="1" applyAlignment="1" applyProtection="1">
      <alignment vertical="center" wrapText="1"/>
      <protection/>
    </xf>
    <xf numFmtId="0" fontId="0" fillId="33" borderId="0" xfId="0" applyFill="1" applyAlignment="1" applyProtection="1">
      <alignment vertical="center" wrapText="1"/>
      <protection/>
    </xf>
    <xf numFmtId="0" fontId="31" fillId="35" borderId="0" xfId="0" applyFont="1" applyFill="1" applyAlignment="1" applyProtection="1">
      <alignment horizontal="center" vertical="center" wrapText="1"/>
      <protection/>
    </xf>
    <xf numFmtId="0" fontId="11" fillId="33" borderId="0" xfId="0" applyFont="1" applyFill="1" applyBorder="1" applyAlignment="1" applyProtection="1">
      <alignment vertical="center" wrapText="1"/>
      <protection/>
    </xf>
    <xf numFmtId="0" fontId="31" fillId="35" borderId="27" xfId="0" applyFont="1" applyFill="1" applyBorder="1" applyAlignment="1" applyProtection="1">
      <alignment horizontal="center" vertical="center" wrapText="1"/>
      <protection/>
    </xf>
    <xf numFmtId="0" fontId="28" fillId="33" borderId="19" xfId="0" applyFont="1" applyFill="1" applyBorder="1" applyAlignment="1" applyProtection="1">
      <alignment horizontal="center" vertical="center" textRotation="90" wrapText="1"/>
      <protection/>
    </xf>
    <xf numFmtId="0" fontId="29" fillId="33" borderId="19" xfId="0" applyFont="1" applyFill="1" applyBorder="1" applyAlignment="1" applyProtection="1">
      <alignment horizontal="center" vertical="center" textRotation="90" wrapText="1"/>
      <protection/>
    </xf>
    <xf numFmtId="169" fontId="0" fillId="34" borderId="0" xfId="0" applyNumberFormat="1" applyFont="1" applyFill="1" applyBorder="1" applyAlignment="1" applyProtection="1">
      <alignment horizontal="center" vertical="center" wrapText="1"/>
      <protection/>
    </xf>
    <xf numFmtId="170" fontId="12" fillId="34" borderId="0" xfId="0" applyNumberFormat="1" applyFont="1" applyFill="1" applyBorder="1" applyAlignment="1" applyProtection="1">
      <alignment horizontal="center" vertical="center" wrapText="1"/>
      <protection/>
    </xf>
    <xf numFmtId="4" fontId="0" fillId="34" borderId="0" xfId="0" applyNumberFormat="1" applyFont="1" applyFill="1" applyBorder="1" applyAlignment="1" applyProtection="1">
      <alignment horizontal="left" vertical="center" wrapText="1"/>
      <protection/>
    </xf>
    <xf numFmtId="0" fontId="0" fillId="34" borderId="0" xfId="0" applyFill="1" applyBorder="1" applyAlignment="1" applyProtection="1">
      <alignment horizontal="left" vertical="center" wrapText="1"/>
      <protection/>
    </xf>
    <xf numFmtId="0" fontId="39" fillId="34" borderId="0" xfId="0" applyFont="1" applyFill="1" applyAlignment="1" applyProtection="1">
      <alignment vertical="center" wrapText="1"/>
      <protection/>
    </xf>
    <xf numFmtId="0" fontId="27" fillId="0" borderId="0" xfId="0" applyFont="1" applyFill="1" applyBorder="1" applyAlignment="1" applyProtection="1">
      <alignment vertical="center" wrapText="1"/>
      <protection/>
    </xf>
    <xf numFmtId="0" fontId="12" fillId="0" borderId="0" xfId="0" applyFont="1" applyFill="1" applyBorder="1" applyAlignment="1">
      <alignment vertical="center" wrapText="1"/>
    </xf>
    <xf numFmtId="0" fontId="0" fillId="0" borderId="0" xfId="0" applyFill="1" applyBorder="1" applyAlignment="1">
      <alignment vertical="center" wrapText="1"/>
    </xf>
    <xf numFmtId="0" fontId="14" fillId="0" borderId="0" xfId="53" applyFill="1" applyBorder="1" applyAlignment="1" applyProtection="1">
      <alignment vertical="center" wrapText="1"/>
      <protection/>
    </xf>
    <xf numFmtId="0" fontId="0" fillId="0" borderId="0" xfId="0" applyFont="1" applyFill="1" applyBorder="1" applyAlignment="1">
      <alignment vertical="center" wrapText="1"/>
    </xf>
    <xf numFmtId="0" fontId="3" fillId="35" borderId="14" xfId="0" applyFont="1" applyFill="1" applyBorder="1" applyAlignment="1">
      <alignment horizontal="center" vertical="center"/>
    </xf>
    <xf numFmtId="0" fontId="3" fillId="35" borderId="16" xfId="0" applyFont="1" applyFill="1" applyBorder="1" applyAlignment="1">
      <alignment horizontal="center" vertical="center"/>
    </xf>
    <xf numFmtId="0" fontId="3" fillId="35" borderId="11" xfId="0" applyFont="1" applyFill="1" applyBorder="1" applyAlignment="1">
      <alignment horizontal="center" vertical="center"/>
    </xf>
    <xf numFmtId="0" fontId="0" fillId="33" borderId="19" xfId="0" applyFill="1" applyBorder="1" applyAlignment="1">
      <alignment horizontal="center" vertical="center" wrapText="1"/>
    </xf>
    <xf numFmtId="0" fontId="0" fillId="33" borderId="40" xfId="0" applyFill="1" applyBorder="1" applyAlignment="1">
      <alignment wrapText="1"/>
    </xf>
    <xf numFmtId="0" fontId="0" fillId="33" borderId="40" xfId="0" applyFill="1" applyBorder="1" applyAlignment="1">
      <alignment horizontal="center"/>
    </xf>
    <xf numFmtId="0" fontId="0" fillId="33" borderId="0" xfId="0" applyFill="1" applyAlignment="1" applyProtection="1">
      <alignment horizontal="right"/>
      <protection/>
    </xf>
    <xf numFmtId="0" fontId="0" fillId="0" borderId="0" xfId="0" applyAlignment="1" applyProtection="1">
      <alignment horizontal="right"/>
      <protection/>
    </xf>
    <xf numFmtId="0" fontId="0" fillId="0" borderId="41" xfId="0" applyBorder="1" applyAlignment="1" applyProtection="1">
      <alignment horizontal="right"/>
      <protection/>
    </xf>
    <xf numFmtId="0" fontId="12" fillId="0" borderId="0" xfId="0" applyFont="1" applyAlignment="1" applyProtection="1">
      <alignment horizontal="left" vertical="center"/>
      <protection/>
    </xf>
    <xf numFmtId="0" fontId="12" fillId="0" borderId="35" xfId="0" applyFont="1" applyBorder="1" applyAlignment="1" applyProtection="1">
      <alignment horizontal="left" vertical="center"/>
      <protection/>
    </xf>
    <xf numFmtId="2" fontId="12" fillId="37" borderId="19" xfId="0" applyNumberFormat="1" applyFont="1" applyFill="1" applyBorder="1" applyAlignment="1" applyProtection="1">
      <alignment horizontal="center" wrapText="1"/>
      <protection/>
    </xf>
    <xf numFmtId="0" fontId="0" fillId="37" borderId="15" xfId="0" applyFill="1" applyBorder="1" applyAlignment="1" applyProtection="1">
      <alignment horizontal="center" wrapText="1"/>
      <protection/>
    </xf>
    <xf numFmtId="2" fontId="12" fillId="36" borderId="19" xfId="0" applyNumberFormat="1" applyFont="1" applyFill="1" applyBorder="1" applyAlignment="1" applyProtection="1">
      <alignment horizontal="center" wrapText="1"/>
      <protection/>
    </xf>
    <xf numFmtId="0" fontId="0" fillId="36" borderId="15" xfId="0" applyFill="1" applyBorder="1" applyAlignment="1" applyProtection="1">
      <alignment horizontal="center" wrapText="1"/>
      <protection/>
    </xf>
    <xf numFmtId="0" fontId="12" fillId="0" borderId="0" xfId="0" applyFont="1" applyAlignment="1" applyProtection="1">
      <alignment/>
      <protection/>
    </xf>
    <xf numFmtId="0" fontId="12" fillId="0" borderId="35" xfId="0" applyFont="1" applyBorder="1" applyAlignment="1" applyProtection="1">
      <alignment/>
      <protection/>
    </xf>
    <xf numFmtId="0" fontId="12" fillId="0" borderId="19" xfId="0" applyFont="1" applyBorder="1" applyAlignment="1" applyProtection="1">
      <alignment horizontal="center" wrapText="1"/>
      <protection/>
    </xf>
    <xf numFmtId="0" fontId="0" fillId="0" borderId="15" xfId="0" applyBorder="1" applyAlignment="1" applyProtection="1">
      <alignment horizontal="center" wrapText="1"/>
      <protection/>
    </xf>
    <xf numFmtId="2" fontId="12" fillId="34" borderId="19" xfId="0" applyNumberFormat="1" applyFont="1" applyFill="1" applyBorder="1" applyAlignment="1" applyProtection="1">
      <alignment horizontal="center" wrapText="1"/>
      <protection/>
    </xf>
    <xf numFmtId="0" fontId="12" fillId="0" borderId="35" xfId="0" applyFont="1" applyBorder="1" applyAlignment="1" applyProtection="1">
      <alignment horizontal="center"/>
      <protection/>
    </xf>
    <xf numFmtId="0" fontId="0" fillId="33" borderId="10" xfId="0" applyFill="1" applyBorder="1" applyAlignment="1" applyProtection="1">
      <alignment horizontal="right"/>
      <protection/>
    </xf>
    <xf numFmtId="0" fontId="0" fillId="0" borderId="10" xfId="0" applyBorder="1" applyAlignment="1" applyProtection="1">
      <alignment horizontal="right"/>
      <protection/>
    </xf>
    <xf numFmtId="0" fontId="0" fillId="36" borderId="19" xfId="0" applyFont="1" applyFill="1" applyBorder="1" applyAlignment="1" applyProtection="1">
      <alignment horizontal="center" vertical="center"/>
      <protection/>
    </xf>
    <xf numFmtId="0" fontId="0" fillId="36" borderId="33" xfId="0" applyFill="1" applyBorder="1" applyAlignment="1" applyProtection="1">
      <alignment vertical="center"/>
      <protection/>
    </xf>
    <xf numFmtId="0" fontId="0" fillId="36" borderId="15" xfId="0" applyFill="1" applyBorder="1" applyAlignment="1" applyProtection="1">
      <alignment vertical="center"/>
      <protection/>
    </xf>
    <xf numFmtId="49" fontId="10" fillId="0" borderId="0" xfId="0" applyNumberFormat="1" applyFont="1" applyAlignment="1" applyProtection="1">
      <alignment horizontal="left"/>
      <protection/>
    </xf>
    <xf numFmtId="0" fontId="0" fillId="0" borderId="0" xfId="0" applyAlignment="1" applyProtection="1">
      <alignment/>
      <protection/>
    </xf>
    <xf numFmtId="0" fontId="0" fillId="33" borderId="14" xfId="0" applyFill="1" applyBorder="1" applyAlignment="1" applyProtection="1">
      <alignment/>
      <protection/>
    </xf>
    <xf numFmtId="0" fontId="0" fillId="33" borderId="16" xfId="0" applyFill="1" applyBorder="1" applyAlignment="1" applyProtection="1">
      <alignment/>
      <protection/>
    </xf>
    <xf numFmtId="0" fontId="0" fillId="33" borderId="11" xfId="0" applyFill="1" applyBorder="1" applyAlignment="1" applyProtection="1">
      <alignment/>
      <protection/>
    </xf>
    <xf numFmtId="0" fontId="3" fillId="35" borderId="10" xfId="0" applyFont="1" applyFill="1" applyBorder="1" applyAlignment="1" applyProtection="1">
      <alignment horizontal="center" vertical="center"/>
      <protection/>
    </xf>
    <xf numFmtId="0" fontId="3" fillId="35" borderId="14" xfId="0" applyFont="1" applyFill="1" applyBorder="1" applyAlignment="1" applyProtection="1">
      <alignment horizontal="center"/>
      <protection/>
    </xf>
    <xf numFmtId="0" fontId="12" fillId="33" borderId="14" xfId="0" applyFont="1" applyFill="1" applyBorder="1" applyAlignment="1" applyProtection="1">
      <alignment horizontal="center"/>
      <protection/>
    </xf>
    <xf numFmtId="0" fontId="12" fillId="36" borderId="19" xfId="0" applyFont="1" applyFill="1" applyBorder="1" applyAlignment="1" applyProtection="1">
      <alignment horizontal="center" wrapText="1"/>
      <protection/>
    </xf>
    <xf numFmtId="0" fontId="12" fillId="36" borderId="15" xfId="0" applyFont="1" applyFill="1" applyBorder="1" applyAlignment="1" applyProtection="1">
      <alignment horizontal="center" wrapText="1"/>
      <protection/>
    </xf>
    <xf numFmtId="0" fontId="5" fillId="35" borderId="10" xfId="0" applyFont="1" applyFill="1" applyBorder="1" applyAlignment="1">
      <alignment horizontal="center" vertical="center"/>
    </xf>
    <xf numFmtId="0" fontId="5" fillId="35" borderId="10" xfId="0" applyFont="1" applyFill="1" applyBorder="1" applyAlignment="1">
      <alignment horizontal="center"/>
    </xf>
    <xf numFmtId="0" fontId="5" fillId="35" borderId="1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3</xdr:row>
      <xdr:rowOff>190500</xdr:rowOff>
    </xdr:from>
    <xdr:to>
      <xdr:col>4</xdr:col>
      <xdr:colOff>847725</xdr:colOff>
      <xdr:row>8</xdr:row>
      <xdr:rowOff>47625</xdr:rowOff>
    </xdr:to>
    <xdr:sp>
      <xdr:nvSpPr>
        <xdr:cNvPr id="1" name="Line 1"/>
        <xdr:cNvSpPr>
          <a:spLocks/>
        </xdr:cNvSpPr>
      </xdr:nvSpPr>
      <xdr:spPr>
        <a:xfrm flipH="1">
          <a:off x="1047750" y="828675"/>
          <a:ext cx="2619375" cy="1733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19</xdr:row>
      <xdr:rowOff>0</xdr:rowOff>
    </xdr:from>
    <xdr:to>
      <xdr:col>4</xdr:col>
      <xdr:colOff>790575</xdr:colOff>
      <xdr:row>19</xdr:row>
      <xdr:rowOff>76200</xdr:rowOff>
    </xdr:to>
    <xdr:sp>
      <xdr:nvSpPr>
        <xdr:cNvPr id="2" name="Line 2"/>
        <xdr:cNvSpPr>
          <a:spLocks/>
        </xdr:cNvSpPr>
      </xdr:nvSpPr>
      <xdr:spPr>
        <a:xfrm flipH="1" flipV="1">
          <a:off x="1800225" y="4438650"/>
          <a:ext cx="1809750"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857250</xdr:colOff>
      <xdr:row>22</xdr:row>
      <xdr:rowOff>76200</xdr:rowOff>
    </xdr:from>
    <xdr:to>
      <xdr:col>2</xdr:col>
      <xdr:colOff>1162050</xdr:colOff>
      <xdr:row>25</xdr:row>
      <xdr:rowOff>57150</xdr:rowOff>
    </xdr:to>
    <xdr:sp>
      <xdr:nvSpPr>
        <xdr:cNvPr id="3" name="Line 3"/>
        <xdr:cNvSpPr>
          <a:spLocks/>
        </xdr:cNvSpPr>
      </xdr:nvSpPr>
      <xdr:spPr>
        <a:xfrm flipH="1" flipV="1">
          <a:off x="1323975" y="5000625"/>
          <a:ext cx="304800"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0</xdr:row>
      <xdr:rowOff>114300</xdr:rowOff>
    </xdr:from>
    <xdr:to>
      <xdr:col>4</xdr:col>
      <xdr:colOff>847725</xdr:colOff>
      <xdr:row>0</xdr:row>
      <xdr:rowOff>114300</xdr:rowOff>
    </xdr:to>
    <xdr:sp>
      <xdr:nvSpPr>
        <xdr:cNvPr id="4" name="Line 4"/>
        <xdr:cNvSpPr>
          <a:spLocks/>
        </xdr:cNvSpPr>
      </xdr:nvSpPr>
      <xdr:spPr>
        <a:xfrm flipH="1">
          <a:off x="1809750" y="114300"/>
          <a:ext cx="1857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6</xdr:row>
      <xdr:rowOff>152400</xdr:rowOff>
    </xdr:from>
    <xdr:to>
      <xdr:col>4</xdr:col>
      <xdr:colOff>400050</xdr:colOff>
      <xdr:row>12</xdr:row>
      <xdr:rowOff>142875</xdr:rowOff>
    </xdr:to>
    <xdr:sp>
      <xdr:nvSpPr>
        <xdr:cNvPr id="1" name="AutoShape 3"/>
        <xdr:cNvSpPr>
          <a:spLocks/>
        </xdr:cNvSpPr>
      </xdr:nvSpPr>
      <xdr:spPr>
        <a:xfrm rot="13007200">
          <a:off x="3743325" y="2781300"/>
          <a:ext cx="152400" cy="1257300"/>
        </a:xfrm>
        <a:prstGeom prst="rightBrac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714375</xdr:colOff>
      <xdr:row>60</xdr:row>
      <xdr:rowOff>9525</xdr:rowOff>
    </xdr:from>
    <xdr:to>
      <xdr:col>7</xdr:col>
      <xdr:colOff>28575</xdr:colOff>
      <xdr:row>61</xdr:row>
      <xdr:rowOff>142875</xdr:rowOff>
    </xdr:to>
    <xdr:sp>
      <xdr:nvSpPr>
        <xdr:cNvPr id="2" name="Line 4"/>
        <xdr:cNvSpPr>
          <a:spLocks/>
        </xdr:cNvSpPr>
      </xdr:nvSpPr>
      <xdr:spPr>
        <a:xfrm flipH="1" flipV="1">
          <a:off x="6143625" y="11677650"/>
          <a:ext cx="27622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60</xdr:row>
      <xdr:rowOff>38100</xdr:rowOff>
    </xdr:from>
    <xdr:to>
      <xdr:col>6</xdr:col>
      <xdr:colOff>352425</xdr:colOff>
      <xdr:row>63</xdr:row>
      <xdr:rowOff>47625</xdr:rowOff>
    </xdr:to>
    <xdr:sp>
      <xdr:nvSpPr>
        <xdr:cNvPr id="3" name="Line 5"/>
        <xdr:cNvSpPr>
          <a:spLocks/>
        </xdr:cNvSpPr>
      </xdr:nvSpPr>
      <xdr:spPr>
        <a:xfrm flipV="1">
          <a:off x="3600450" y="11706225"/>
          <a:ext cx="2181225"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3</xdr:row>
      <xdr:rowOff>0</xdr:rowOff>
    </xdr:from>
    <xdr:to>
      <xdr:col>4</xdr:col>
      <xdr:colOff>638175</xdr:colOff>
      <xdr:row>8</xdr:row>
      <xdr:rowOff>38100</xdr:rowOff>
    </xdr:to>
    <xdr:sp>
      <xdr:nvSpPr>
        <xdr:cNvPr id="4" name="Straight Arrow Connector 2"/>
        <xdr:cNvSpPr>
          <a:spLocks/>
        </xdr:cNvSpPr>
      </xdr:nvSpPr>
      <xdr:spPr>
        <a:xfrm flipH="1">
          <a:off x="3838575" y="1409700"/>
          <a:ext cx="295275" cy="1876425"/>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409575</xdr:colOff>
      <xdr:row>3</xdr:row>
      <xdr:rowOff>57150</xdr:rowOff>
    </xdr:from>
    <xdr:to>
      <xdr:col>6</xdr:col>
      <xdr:colOff>885825</xdr:colOff>
      <xdr:row>9</xdr:row>
      <xdr:rowOff>142875</xdr:rowOff>
    </xdr:to>
    <xdr:sp>
      <xdr:nvSpPr>
        <xdr:cNvPr id="1" name="Line 2"/>
        <xdr:cNvSpPr>
          <a:spLocks/>
        </xdr:cNvSpPr>
      </xdr:nvSpPr>
      <xdr:spPr>
        <a:xfrm>
          <a:off x="5353050" y="704850"/>
          <a:ext cx="1228725" cy="1581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638175</xdr:colOff>
      <xdr:row>16</xdr:row>
      <xdr:rowOff>647700</xdr:rowOff>
    </xdr:from>
    <xdr:to>
      <xdr:col>2</xdr:col>
      <xdr:colOff>1152525</xdr:colOff>
      <xdr:row>24</xdr:row>
      <xdr:rowOff>47625</xdr:rowOff>
    </xdr:to>
    <xdr:sp>
      <xdr:nvSpPr>
        <xdr:cNvPr id="2" name="Line 3"/>
        <xdr:cNvSpPr>
          <a:spLocks/>
        </xdr:cNvSpPr>
      </xdr:nvSpPr>
      <xdr:spPr>
        <a:xfrm flipH="1">
          <a:off x="2647950" y="3990975"/>
          <a:ext cx="514350" cy="2333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1152525</xdr:colOff>
      <xdr:row>16</xdr:row>
      <xdr:rowOff>657225</xdr:rowOff>
    </xdr:from>
    <xdr:to>
      <xdr:col>4</xdr:col>
      <xdr:colOff>190500</xdr:colOff>
      <xdr:row>23</xdr:row>
      <xdr:rowOff>19050</xdr:rowOff>
    </xdr:to>
    <xdr:sp>
      <xdr:nvSpPr>
        <xdr:cNvPr id="3" name="Line 4"/>
        <xdr:cNvSpPr>
          <a:spLocks/>
        </xdr:cNvSpPr>
      </xdr:nvSpPr>
      <xdr:spPr>
        <a:xfrm>
          <a:off x="3162300" y="4000500"/>
          <a:ext cx="1209675" cy="2124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17</xdr:row>
      <xdr:rowOff>9525</xdr:rowOff>
    </xdr:from>
    <xdr:to>
      <xdr:col>5</xdr:col>
      <xdr:colOff>666750</xdr:colOff>
      <xdr:row>22</xdr:row>
      <xdr:rowOff>66675</xdr:rowOff>
    </xdr:to>
    <xdr:sp>
      <xdr:nvSpPr>
        <xdr:cNvPr id="4" name="Line 5"/>
        <xdr:cNvSpPr>
          <a:spLocks/>
        </xdr:cNvSpPr>
      </xdr:nvSpPr>
      <xdr:spPr>
        <a:xfrm flipH="1">
          <a:off x="5353050" y="4057650"/>
          <a:ext cx="257175" cy="1419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657225</xdr:colOff>
      <xdr:row>17</xdr:row>
      <xdr:rowOff>19050</xdr:rowOff>
    </xdr:from>
    <xdr:to>
      <xdr:col>7</xdr:col>
      <xdr:colOff>123825</xdr:colOff>
      <xdr:row>22</xdr:row>
      <xdr:rowOff>66675</xdr:rowOff>
    </xdr:to>
    <xdr:sp>
      <xdr:nvSpPr>
        <xdr:cNvPr id="5" name="Line 6"/>
        <xdr:cNvSpPr>
          <a:spLocks/>
        </xdr:cNvSpPr>
      </xdr:nvSpPr>
      <xdr:spPr>
        <a:xfrm>
          <a:off x="5600700" y="4067175"/>
          <a:ext cx="1143000" cy="1409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676275</xdr:colOff>
      <xdr:row>17</xdr:row>
      <xdr:rowOff>9525</xdr:rowOff>
    </xdr:from>
    <xdr:to>
      <xdr:col>9</xdr:col>
      <xdr:colOff>123825</xdr:colOff>
      <xdr:row>22</xdr:row>
      <xdr:rowOff>114300</xdr:rowOff>
    </xdr:to>
    <xdr:sp>
      <xdr:nvSpPr>
        <xdr:cNvPr id="6" name="Line 7"/>
        <xdr:cNvSpPr>
          <a:spLocks/>
        </xdr:cNvSpPr>
      </xdr:nvSpPr>
      <xdr:spPr>
        <a:xfrm>
          <a:off x="5619750" y="4057650"/>
          <a:ext cx="2943225" cy="1466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723900</xdr:colOff>
      <xdr:row>16</xdr:row>
      <xdr:rowOff>561975</xdr:rowOff>
    </xdr:from>
    <xdr:to>
      <xdr:col>11</xdr:col>
      <xdr:colOff>438150</xdr:colOff>
      <xdr:row>21</xdr:row>
      <xdr:rowOff>104775</xdr:rowOff>
    </xdr:to>
    <xdr:sp>
      <xdr:nvSpPr>
        <xdr:cNvPr id="7" name="Line 8"/>
        <xdr:cNvSpPr>
          <a:spLocks/>
        </xdr:cNvSpPr>
      </xdr:nvSpPr>
      <xdr:spPr>
        <a:xfrm>
          <a:off x="10086975" y="3905250"/>
          <a:ext cx="638175" cy="933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38100</xdr:colOff>
      <xdr:row>16</xdr:row>
      <xdr:rowOff>581025</xdr:rowOff>
    </xdr:from>
    <xdr:to>
      <xdr:col>12</xdr:col>
      <xdr:colOff>771525</xdr:colOff>
      <xdr:row>25</xdr:row>
      <xdr:rowOff>66675</xdr:rowOff>
    </xdr:to>
    <xdr:sp>
      <xdr:nvSpPr>
        <xdr:cNvPr id="8" name="Line 9"/>
        <xdr:cNvSpPr>
          <a:spLocks/>
        </xdr:cNvSpPr>
      </xdr:nvSpPr>
      <xdr:spPr>
        <a:xfrm>
          <a:off x="11249025" y="3924300"/>
          <a:ext cx="733425" cy="2590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2</xdr:row>
      <xdr:rowOff>371475</xdr:rowOff>
    </xdr:from>
    <xdr:to>
      <xdr:col>3</xdr:col>
      <xdr:colOff>590550</xdr:colOff>
      <xdr:row>6</xdr:row>
      <xdr:rowOff>142875</xdr:rowOff>
    </xdr:to>
    <xdr:sp>
      <xdr:nvSpPr>
        <xdr:cNvPr id="1" name="Line 1"/>
        <xdr:cNvSpPr>
          <a:spLocks/>
        </xdr:cNvSpPr>
      </xdr:nvSpPr>
      <xdr:spPr>
        <a:xfrm>
          <a:off x="3038475" y="695325"/>
          <a:ext cx="257175" cy="1200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2</xdr:row>
      <xdr:rowOff>609600</xdr:rowOff>
    </xdr:from>
    <xdr:to>
      <xdr:col>8</xdr:col>
      <xdr:colOff>495300</xdr:colOff>
      <xdr:row>7</xdr:row>
      <xdr:rowOff>38100</xdr:rowOff>
    </xdr:to>
    <xdr:sp>
      <xdr:nvSpPr>
        <xdr:cNvPr id="2" name="Line 2"/>
        <xdr:cNvSpPr>
          <a:spLocks/>
        </xdr:cNvSpPr>
      </xdr:nvSpPr>
      <xdr:spPr>
        <a:xfrm>
          <a:off x="6153150" y="933450"/>
          <a:ext cx="790575" cy="1019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552450</xdr:colOff>
      <xdr:row>13</xdr:row>
      <xdr:rowOff>38100</xdr:rowOff>
    </xdr:from>
    <xdr:to>
      <xdr:col>4</xdr:col>
      <xdr:colOff>619125</xdr:colOff>
      <xdr:row>22</xdr:row>
      <xdr:rowOff>66675</xdr:rowOff>
    </xdr:to>
    <xdr:sp>
      <xdr:nvSpPr>
        <xdr:cNvPr id="1" name="Line 1"/>
        <xdr:cNvSpPr>
          <a:spLocks/>
        </xdr:cNvSpPr>
      </xdr:nvSpPr>
      <xdr:spPr>
        <a:xfrm flipH="1">
          <a:off x="3667125" y="2876550"/>
          <a:ext cx="66675" cy="382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13</xdr:row>
      <xdr:rowOff>57150</xdr:rowOff>
    </xdr:from>
    <xdr:to>
      <xdr:col>4</xdr:col>
      <xdr:colOff>628650</xdr:colOff>
      <xdr:row>22</xdr:row>
      <xdr:rowOff>28575</xdr:rowOff>
    </xdr:to>
    <xdr:sp>
      <xdr:nvSpPr>
        <xdr:cNvPr id="2" name="Line 2"/>
        <xdr:cNvSpPr>
          <a:spLocks/>
        </xdr:cNvSpPr>
      </xdr:nvSpPr>
      <xdr:spPr>
        <a:xfrm flipH="1">
          <a:off x="2028825" y="2895600"/>
          <a:ext cx="1714500" cy="3771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16</xdr:row>
      <xdr:rowOff>66675</xdr:rowOff>
    </xdr:from>
    <xdr:to>
      <xdr:col>4</xdr:col>
      <xdr:colOff>361950</xdr:colOff>
      <xdr:row>21</xdr:row>
      <xdr:rowOff>771525</xdr:rowOff>
    </xdr:to>
    <xdr:sp>
      <xdr:nvSpPr>
        <xdr:cNvPr id="1" name="Line 1"/>
        <xdr:cNvSpPr>
          <a:spLocks/>
        </xdr:cNvSpPr>
      </xdr:nvSpPr>
      <xdr:spPr>
        <a:xfrm flipH="1">
          <a:off x="2714625" y="3686175"/>
          <a:ext cx="552450" cy="3219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257175</xdr:colOff>
      <xdr:row>16</xdr:row>
      <xdr:rowOff>57150</xdr:rowOff>
    </xdr:from>
    <xdr:to>
      <xdr:col>4</xdr:col>
      <xdr:colOff>371475</xdr:colOff>
      <xdr:row>21</xdr:row>
      <xdr:rowOff>762000</xdr:rowOff>
    </xdr:to>
    <xdr:sp>
      <xdr:nvSpPr>
        <xdr:cNvPr id="2" name="Line 2"/>
        <xdr:cNvSpPr>
          <a:spLocks/>
        </xdr:cNvSpPr>
      </xdr:nvSpPr>
      <xdr:spPr>
        <a:xfrm flipH="1">
          <a:off x="3162300" y="3676650"/>
          <a:ext cx="114300" cy="3219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1009650</xdr:colOff>
      <xdr:row>16</xdr:row>
      <xdr:rowOff>590550</xdr:rowOff>
    </xdr:from>
    <xdr:to>
      <xdr:col>11</xdr:col>
      <xdr:colOff>104775</xdr:colOff>
      <xdr:row>20</xdr:row>
      <xdr:rowOff>447675</xdr:rowOff>
    </xdr:to>
    <xdr:sp>
      <xdr:nvSpPr>
        <xdr:cNvPr id="3" name="Line 3"/>
        <xdr:cNvSpPr>
          <a:spLocks/>
        </xdr:cNvSpPr>
      </xdr:nvSpPr>
      <xdr:spPr>
        <a:xfrm>
          <a:off x="6810375" y="4210050"/>
          <a:ext cx="990600"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133350</xdr:colOff>
      <xdr:row>16</xdr:row>
      <xdr:rowOff>609600</xdr:rowOff>
    </xdr:from>
    <xdr:to>
      <xdr:col>12</xdr:col>
      <xdr:colOff>219075</xdr:colOff>
      <xdr:row>20</xdr:row>
      <xdr:rowOff>457200</xdr:rowOff>
    </xdr:to>
    <xdr:sp>
      <xdr:nvSpPr>
        <xdr:cNvPr id="4" name="Line 4"/>
        <xdr:cNvSpPr>
          <a:spLocks/>
        </xdr:cNvSpPr>
      </xdr:nvSpPr>
      <xdr:spPr>
        <a:xfrm flipH="1">
          <a:off x="8439150" y="4229100"/>
          <a:ext cx="85725" cy="1104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16</xdr:row>
      <xdr:rowOff>828675</xdr:rowOff>
    </xdr:from>
    <xdr:to>
      <xdr:col>5</xdr:col>
      <xdr:colOff>838200</xdr:colOff>
      <xdr:row>23</xdr:row>
      <xdr:rowOff>171450</xdr:rowOff>
    </xdr:to>
    <xdr:sp>
      <xdr:nvSpPr>
        <xdr:cNvPr id="1" name="Line 3"/>
        <xdr:cNvSpPr>
          <a:spLocks/>
        </xdr:cNvSpPr>
      </xdr:nvSpPr>
      <xdr:spPr>
        <a:xfrm flipH="1">
          <a:off x="3352800" y="3781425"/>
          <a:ext cx="809625" cy="412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1009650</xdr:colOff>
      <xdr:row>16</xdr:row>
      <xdr:rowOff>352425</xdr:rowOff>
    </xdr:from>
    <xdr:to>
      <xdr:col>7</xdr:col>
      <xdr:colOff>1009650</xdr:colOff>
      <xdr:row>23</xdr:row>
      <xdr:rowOff>161925</xdr:rowOff>
    </xdr:to>
    <xdr:sp>
      <xdr:nvSpPr>
        <xdr:cNvPr id="2" name="Line 2"/>
        <xdr:cNvSpPr>
          <a:spLocks/>
        </xdr:cNvSpPr>
      </xdr:nvSpPr>
      <xdr:spPr>
        <a:xfrm flipH="1">
          <a:off x="4333875" y="3305175"/>
          <a:ext cx="1866900" cy="459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4</xdr:row>
      <xdr:rowOff>66675</xdr:rowOff>
    </xdr:from>
    <xdr:to>
      <xdr:col>8</xdr:col>
      <xdr:colOff>428625</xdr:colOff>
      <xdr:row>30</xdr:row>
      <xdr:rowOff>0</xdr:rowOff>
    </xdr:to>
    <xdr:pic>
      <xdr:nvPicPr>
        <xdr:cNvPr id="1" name="Picture 3"/>
        <xdr:cNvPicPr preferRelativeResize="1">
          <a:picLocks noChangeAspect="1"/>
        </xdr:cNvPicPr>
      </xdr:nvPicPr>
      <xdr:blipFill>
        <a:blip r:embed="rId1"/>
        <a:srcRect r="15356"/>
        <a:stretch>
          <a:fillRect/>
        </a:stretch>
      </xdr:blipFill>
      <xdr:spPr>
        <a:xfrm>
          <a:off x="9525" y="847725"/>
          <a:ext cx="5791200" cy="4143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100%20Jobs\Existing%20Files\Stone,%20Sand%20&amp;%20Gravel\1469%20NSSGA%20Carbon%20Footprint\Draft%20ACTPC%20Spreadsheets\hfc-pfc(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WS 1a - Instructions (Producer)"/>
      <sheetName val="WS 1a - Sales Approach (Produc)"/>
      <sheetName val="WS 1b - Instructions (User)"/>
      <sheetName val="WS 1b - Sales Approach (User)"/>
      <sheetName val="WS 2 - Instructions"/>
      <sheetName val="WS 2 - Lifecycle Stage Approach"/>
      <sheetName val="WS 3  - Instructions"/>
      <sheetName val="WS 3 - Screening Method (EF) "/>
      <sheetName val="Table 1. GWPs"/>
      <sheetName val="Table 2. Default IPCC Values"/>
    </sheetNames>
    <sheetDataSet>
      <sheetData sheetId="9">
        <row r="5">
          <cell r="C5" t="str">
            <v>CO2*</v>
          </cell>
          <cell r="D5">
            <v>1</v>
          </cell>
        </row>
        <row r="6">
          <cell r="C6" t="str">
            <v>CH4*</v>
          </cell>
          <cell r="D6">
            <v>21</v>
          </cell>
        </row>
        <row r="7">
          <cell r="C7" t="str">
            <v>N2O*</v>
          </cell>
          <cell r="D7">
            <v>310</v>
          </cell>
        </row>
        <row r="8">
          <cell r="C8" t="str">
            <v>HFC-23</v>
          </cell>
          <cell r="D8">
            <v>11700</v>
          </cell>
        </row>
        <row r="9">
          <cell r="C9" t="str">
            <v>HFC-32</v>
          </cell>
          <cell r="D9">
            <v>650</v>
          </cell>
        </row>
        <row r="10">
          <cell r="C10" t="str">
            <v>HFC-125</v>
          </cell>
          <cell r="D10">
            <v>2800</v>
          </cell>
        </row>
        <row r="11">
          <cell r="C11" t="str">
            <v>HFC-134a</v>
          </cell>
          <cell r="D11">
            <v>1300</v>
          </cell>
        </row>
        <row r="12">
          <cell r="C12" t="str">
            <v>HFC-143a</v>
          </cell>
          <cell r="D12">
            <v>3800</v>
          </cell>
        </row>
        <row r="13">
          <cell r="C13" t="str">
            <v>HFC-152a</v>
          </cell>
          <cell r="D13">
            <v>140</v>
          </cell>
        </row>
        <row r="14">
          <cell r="C14" t="str">
            <v>HFC-236fa</v>
          </cell>
          <cell r="D14">
            <v>6300</v>
          </cell>
        </row>
        <row r="15">
          <cell r="C15" t="str">
            <v>R-401A</v>
          </cell>
          <cell r="D15">
            <v>18.2</v>
          </cell>
        </row>
        <row r="16">
          <cell r="C16" t="str">
            <v>R-401B</v>
          </cell>
          <cell r="D16">
            <v>15.4</v>
          </cell>
        </row>
        <row r="17">
          <cell r="C17" t="str">
            <v>R-401C</v>
          </cell>
          <cell r="D17">
            <v>21</v>
          </cell>
        </row>
        <row r="18">
          <cell r="C18" t="str">
            <v>R-402A</v>
          </cell>
          <cell r="D18">
            <v>1680</v>
          </cell>
        </row>
        <row r="19">
          <cell r="C19" t="str">
            <v>R-402B</v>
          </cell>
          <cell r="D19">
            <v>1064</v>
          </cell>
        </row>
        <row r="20">
          <cell r="C20" t="str">
            <v>R-403A</v>
          </cell>
          <cell r="D20">
            <v>1400</v>
          </cell>
        </row>
        <row r="21">
          <cell r="C21" t="str">
            <v>R-403B</v>
          </cell>
          <cell r="D21">
            <v>2730</v>
          </cell>
        </row>
        <row r="22">
          <cell r="C22" t="str">
            <v>R-404A</v>
          </cell>
          <cell r="D22">
            <v>3260</v>
          </cell>
        </row>
        <row r="23">
          <cell r="C23" t="str">
            <v>R-406A</v>
          </cell>
          <cell r="D23">
            <v>0</v>
          </cell>
        </row>
        <row r="24">
          <cell r="C24" t="str">
            <v>R-407A</v>
          </cell>
          <cell r="D24">
            <v>1770</v>
          </cell>
        </row>
        <row r="25">
          <cell r="C25" t="str">
            <v>R-407B</v>
          </cell>
          <cell r="D25">
            <v>2285</v>
          </cell>
        </row>
        <row r="26">
          <cell r="C26" t="str">
            <v>R-407C</v>
          </cell>
          <cell r="D26">
            <v>1525.5</v>
          </cell>
        </row>
        <row r="27">
          <cell r="C27" t="str">
            <v>R-407D</v>
          </cell>
          <cell r="D27">
            <v>1428</v>
          </cell>
        </row>
        <row r="28">
          <cell r="C28" t="str">
            <v>R-407E</v>
          </cell>
          <cell r="D28">
            <v>1363</v>
          </cell>
        </row>
        <row r="29">
          <cell r="C29" t="str">
            <v>R-408A</v>
          </cell>
          <cell r="D29">
            <v>1944</v>
          </cell>
        </row>
        <row r="30">
          <cell r="C30" t="str">
            <v>R-409A</v>
          </cell>
          <cell r="D30">
            <v>0</v>
          </cell>
        </row>
        <row r="31">
          <cell r="C31" t="str">
            <v>R-409B</v>
          </cell>
          <cell r="D31">
            <v>0</v>
          </cell>
        </row>
        <row r="32">
          <cell r="C32" t="str">
            <v>R-410A</v>
          </cell>
          <cell r="D32">
            <v>1725</v>
          </cell>
        </row>
        <row r="33">
          <cell r="C33" t="str">
            <v>R-410B</v>
          </cell>
          <cell r="D33">
            <v>1832.5000000000002</v>
          </cell>
        </row>
        <row r="34">
          <cell r="C34" t="str">
            <v>R-411A</v>
          </cell>
          <cell r="D34">
            <v>15.4</v>
          </cell>
        </row>
        <row r="35">
          <cell r="C35" t="str">
            <v>R-411B</v>
          </cell>
          <cell r="D35">
            <v>4.2</v>
          </cell>
        </row>
        <row r="36">
          <cell r="C36" t="str">
            <v>R-412A</v>
          </cell>
          <cell r="D36">
            <v>350</v>
          </cell>
        </row>
        <row r="37">
          <cell r="C37" t="str">
            <v>R-413A</v>
          </cell>
          <cell r="D37">
            <v>1774</v>
          </cell>
        </row>
        <row r="38">
          <cell r="C38" t="str">
            <v>R-414A</v>
          </cell>
          <cell r="D38">
            <v>0</v>
          </cell>
        </row>
        <row r="39">
          <cell r="C39" t="str">
            <v>R-414B</v>
          </cell>
          <cell r="D39">
            <v>0</v>
          </cell>
        </row>
        <row r="40">
          <cell r="C40" t="str">
            <v>R-415A</v>
          </cell>
          <cell r="D40">
            <v>25</v>
          </cell>
        </row>
        <row r="41">
          <cell r="C41" t="str">
            <v>R-415B</v>
          </cell>
          <cell r="D41">
            <v>105</v>
          </cell>
        </row>
        <row r="42">
          <cell r="C42" t="str">
            <v>R-416A</v>
          </cell>
          <cell r="D42">
            <v>767</v>
          </cell>
        </row>
        <row r="43">
          <cell r="C43" t="str">
            <v>R-417A</v>
          </cell>
          <cell r="D43">
            <v>1954.8</v>
          </cell>
        </row>
        <row r="44">
          <cell r="C44" t="str">
            <v>R-418A</v>
          </cell>
          <cell r="D44">
            <v>3.5</v>
          </cell>
        </row>
        <row r="45">
          <cell r="C45" t="str">
            <v>R-419A</v>
          </cell>
          <cell r="D45">
            <v>2403</v>
          </cell>
        </row>
        <row r="46">
          <cell r="C46" t="str">
            <v>R-420A</v>
          </cell>
          <cell r="D46">
            <v>1144</v>
          </cell>
        </row>
        <row r="47">
          <cell r="C47" t="str">
            <v>R-500</v>
          </cell>
          <cell r="D47">
            <v>36.68</v>
          </cell>
        </row>
        <row r="48">
          <cell r="C48" t="str">
            <v>R-501</v>
          </cell>
          <cell r="D48">
            <v>0</v>
          </cell>
        </row>
        <row r="49">
          <cell r="C49" t="str">
            <v>R-502</v>
          </cell>
          <cell r="D49">
            <v>0</v>
          </cell>
        </row>
        <row r="50">
          <cell r="C50" t="str">
            <v>R-503</v>
          </cell>
          <cell r="D50">
            <v>4691.7</v>
          </cell>
        </row>
        <row r="51">
          <cell r="C51" t="str">
            <v>R-504</v>
          </cell>
          <cell r="D51">
            <v>313.3</v>
          </cell>
        </row>
        <row r="52">
          <cell r="C52" t="str">
            <v>R-505</v>
          </cell>
          <cell r="D52">
            <v>0</v>
          </cell>
        </row>
        <row r="53">
          <cell r="C53" t="str">
            <v>R-506</v>
          </cell>
          <cell r="D53">
            <v>0</v>
          </cell>
        </row>
        <row r="54">
          <cell r="C54" t="str">
            <v>R-507 or R-507A</v>
          </cell>
          <cell r="D54">
            <v>3300</v>
          </cell>
        </row>
        <row r="55">
          <cell r="C55" t="str">
            <v>R-508A</v>
          </cell>
          <cell r="D55">
            <v>10175</v>
          </cell>
        </row>
        <row r="56">
          <cell r="C56" t="str">
            <v>R-508B</v>
          </cell>
          <cell r="D56">
            <v>10350</v>
          </cell>
        </row>
        <row r="57">
          <cell r="C57" t="str">
            <v>R-509 or R-509A</v>
          </cell>
          <cell r="D57">
            <v>3920</v>
          </cell>
        </row>
        <row r="58">
          <cell r="C58" t="str">
            <v>PFC-218 (C3F8)</v>
          </cell>
          <cell r="D58">
            <v>7000</v>
          </cell>
        </row>
        <row r="59">
          <cell r="C59" t="str">
            <v>PFC-116 (C2F6)</v>
          </cell>
          <cell r="D59">
            <v>9200</v>
          </cell>
        </row>
        <row r="60">
          <cell r="C60" t="str">
            <v>PFC-14 (CF4)</v>
          </cell>
          <cell r="D60">
            <v>6500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30"/>
  <sheetViews>
    <sheetView zoomScalePageLayoutView="0" workbookViewId="0" topLeftCell="A4">
      <selection activeCell="D13" sqref="D13"/>
    </sheetView>
  </sheetViews>
  <sheetFormatPr defaultColWidth="9.140625" defaultRowHeight="12.75"/>
  <cols>
    <col min="1" max="1" width="2.00390625" style="4" customWidth="1"/>
    <col min="2" max="2" width="5.00390625" style="1" customWidth="1"/>
    <col min="3" max="3" width="18.57421875" style="1" customWidth="1"/>
    <col min="4" max="4" width="16.7109375" style="1" customWidth="1"/>
    <col min="5" max="5" width="13.28125" style="1" customWidth="1"/>
    <col min="6" max="6" width="5.57421875" style="5" customWidth="1"/>
    <col min="7" max="7" width="7.28125" style="5" customWidth="1"/>
    <col min="8" max="8" width="10.8515625" style="5" customWidth="1"/>
    <col min="9" max="10" width="10.00390625" style="5" customWidth="1"/>
    <col min="11" max="11" width="8.7109375" style="5" customWidth="1"/>
    <col min="12" max="12" width="9.7109375" style="5" customWidth="1"/>
    <col min="13" max="13" width="11.57421875" style="5" customWidth="1"/>
    <col min="14" max="14" width="10.00390625" style="5" customWidth="1"/>
    <col min="15" max="15" width="8.7109375" style="5" customWidth="1"/>
    <col min="16" max="16" width="11.00390625" style="1" customWidth="1"/>
    <col min="17" max="17" width="9.140625" style="1" customWidth="1"/>
    <col min="18" max="18" width="14.8515625" style="1" customWidth="1"/>
    <col min="19" max="19" width="9.140625" style="20" customWidth="1"/>
    <col min="20" max="20" width="13.421875" style="1" customWidth="1"/>
    <col min="21" max="21" width="19.00390625" style="1" customWidth="1"/>
    <col min="22" max="16384" width="9.140625" style="1" customWidth="1"/>
  </cols>
  <sheetData>
    <row r="1" spans="1:19" s="4" customFormat="1" ht="18" customHeight="1">
      <c r="A1" s="516" t="s">
        <v>16</v>
      </c>
      <c r="B1" s="517"/>
      <c r="C1" s="517"/>
      <c r="D1" s="517"/>
      <c r="E1" s="517"/>
      <c r="F1" s="526" t="s">
        <v>540</v>
      </c>
      <c r="G1" s="527"/>
      <c r="H1" s="527"/>
      <c r="I1" s="527"/>
      <c r="J1" s="527"/>
      <c r="K1" s="527"/>
      <c r="L1" s="527"/>
      <c r="M1" s="527"/>
      <c r="N1" s="12"/>
      <c r="O1" s="12"/>
      <c r="S1" s="19"/>
    </row>
    <row r="2" spans="1:19" s="4" customFormat="1" ht="15.75">
      <c r="A2" s="518" t="s">
        <v>641</v>
      </c>
      <c r="B2" s="518"/>
      <c r="C2" s="518"/>
      <c r="D2" s="518"/>
      <c r="E2" s="518"/>
      <c r="F2" s="518"/>
      <c r="G2" s="12"/>
      <c r="H2" s="12"/>
      <c r="I2" s="12"/>
      <c r="J2" s="12"/>
      <c r="K2" s="12"/>
      <c r="L2" s="12"/>
      <c r="M2" s="12"/>
      <c r="N2" s="12"/>
      <c r="O2" s="12"/>
      <c r="S2" s="19"/>
    </row>
    <row r="3" spans="1:19" s="4" customFormat="1" ht="16.5" customHeight="1">
      <c r="A3" s="518" t="s">
        <v>630</v>
      </c>
      <c r="B3" s="518"/>
      <c r="C3" s="518"/>
      <c r="D3" s="518"/>
      <c r="E3" s="518"/>
      <c r="F3" s="449"/>
      <c r="G3" s="12"/>
      <c r="H3" s="12"/>
      <c r="I3" s="12"/>
      <c r="J3" s="12"/>
      <c r="K3" s="12"/>
      <c r="L3" s="12"/>
      <c r="M3" s="12"/>
      <c r="N3" s="12"/>
      <c r="O3" s="12"/>
      <c r="S3" s="19"/>
    </row>
    <row r="4" spans="1:19" s="4" customFormat="1" ht="73.5" customHeight="1">
      <c r="A4" s="31"/>
      <c r="B4" s="528" t="s">
        <v>648</v>
      </c>
      <c r="C4" s="528"/>
      <c r="D4" s="528"/>
      <c r="E4" s="528"/>
      <c r="F4" s="529" t="s">
        <v>663</v>
      </c>
      <c r="G4" s="530"/>
      <c r="H4" s="530"/>
      <c r="I4" s="530"/>
      <c r="J4" s="530"/>
      <c r="K4" s="12"/>
      <c r="L4" s="12"/>
      <c r="M4" s="12"/>
      <c r="N4" s="12"/>
      <c r="O4" s="12"/>
      <c r="S4" s="19"/>
    </row>
    <row r="5" spans="2:21" s="12" customFormat="1" ht="12.75">
      <c r="B5" s="7" t="s">
        <v>8</v>
      </c>
      <c r="C5" s="7" t="s">
        <v>9</v>
      </c>
      <c r="D5" s="7" t="s">
        <v>13</v>
      </c>
      <c r="E5" s="7" t="s">
        <v>38</v>
      </c>
      <c r="F5" s="7" t="s">
        <v>10</v>
      </c>
      <c r="G5" s="7" t="s">
        <v>14</v>
      </c>
      <c r="H5" s="7" t="s">
        <v>11</v>
      </c>
      <c r="I5" s="7" t="s">
        <v>56</v>
      </c>
      <c r="J5" s="7" t="s">
        <v>12</v>
      </c>
      <c r="K5" s="7" t="s">
        <v>15</v>
      </c>
      <c r="L5" s="7" t="s">
        <v>39</v>
      </c>
      <c r="M5" s="7" t="s">
        <v>40</v>
      </c>
      <c r="N5" s="7" t="s">
        <v>41</v>
      </c>
      <c r="O5" s="7" t="s">
        <v>57</v>
      </c>
      <c r="P5" s="7" t="s">
        <v>42</v>
      </c>
      <c r="Q5" s="7" t="s">
        <v>43</v>
      </c>
      <c r="R5" s="7" t="s">
        <v>44</v>
      </c>
      <c r="S5" s="7" t="s">
        <v>45</v>
      </c>
      <c r="T5" s="7" t="s">
        <v>58</v>
      </c>
      <c r="U5" s="7" t="s">
        <v>59</v>
      </c>
    </row>
    <row r="6" spans="2:21" ht="12.75">
      <c r="B6" s="520" t="s">
        <v>21</v>
      </c>
      <c r="C6" s="514" t="s">
        <v>17</v>
      </c>
      <c r="D6" s="514" t="s">
        <v>18</v>
      </c>
      <c r="E6" s="514" t="s">
        <v>19</v>
      </c>
      <c r="F6" s="514" t="s">
        <v>20</v>
      </c>
      <c r="G6" s="514" t="s">
        <v>77</v>
      </c>
      <c r="H6" s="514" t="s">
        <v>115</v>
      </c>
      <c r="I6" s="514"/>
      <c r="J6" s="514"/>
      <c r="K6" s="514"/>
      <c r="L6" s="514"/>
      <c r="M6" s="514"/>
      <c r="N6" s="514"/>
      <c r="O6" s="514"/>
      <c r="P6" s="514" t="s">
        <v>29</v>
      </c>
      <c r="Q6" s="514"/>
      <c r="R6" s="514"/>
      <c r="S6" s="519" t="s">
        <v>74</v>
      </c>
      <c r="T6" s="512" t="s">
        <v>76</v>
      </c>
      <c r="U6" s="514" t="s">
        <v>75</v>
      </c>
    </row>
    <row r="7" spans="2:21" ht="36">
      <c r="B7" s="521"/>
      <c r="C7" s="522"/>
      <c r="D7" s="522"/>
      <c r="E7" s="522"/>
      <c r="F7" s="514"/>
      <c r="G7" s="514"/>
      <c r="H7" s="444" t="s">
        <v>22</v>
      </c>
      <c r="I7" s="444" t="s">
        <v>110</v>
      </c>
      <c r="J7" s="444" t="s">
        <v>24</v>
      </c>
      <c r="K7" s="444" t="s">
        <v>23</v>
      </c>
      <c r="L7" s="444" t="s">
        <v>26</v>
      </c>
      <c r="M7" s="444" t="s">
        <v>25</v>
      </c>
      <c r="N7" s="447" t="s">
        <v>27</v>
      </c>
      <c r="O7" s="444" t="s">
        <v>27</v>
      </c>
      <c r="P7" s="3" t="s">
        <v>30</v>
      </c>
      <c r="Q7" s="3" t="s">
        <v>31</v>
      </c>
      <c r="R7" s="3" t="s">
        <v>32</v>
      </c>
      <c r="S7" s="519"/>
      <c r="T7" s="513"/>
      <c r="U7" s="515"/>
    </row>
    <row r="8" spans="2:21" ht="12.75">
      <c r="B8" s="395">
        <v>1</v>
      </c>
      <c r="C8" s="76" t="s">
        <v>100</v>
      </c>
      <c r="D8" s="76"/>
      <c r="E8" s="76" t="s">
        <v>104</v>
      </c>
      <c r="F8" s="75" t="s">
        <v>105</v>
      </c>
      <c r="G8" s="75"/>
      <c r="H8" s="75" t="s">
        <v>50</v>
      </c>
      <c r="I8" s="75"/>
      <c r="J8" s="75"/>
      <c r="K8" s="75"/>
      <c r="L8" s="75"/>
      <c r="M8" s="75" t="s">
        <v>50</v>
      </c>
      <c r="N8" s="448"/>
      <c r="O8" s="75"/>
      <c r="P8" s="76" t="s">
        <v>111</v>
      </c>
      <c r="Q8" s="76"/>
      <c r="R8" s="76"/>
      <c r="S8" s="77">
        <v>1</v>
      </c>
      <c r="T8" s="78"/>
      <c r="U8" s="76"/>
    </row>
    <row r="9" spans="2:21" ht="12.75">
      <c r="B9" s="395">
        <v>2</v>
      </c>
      <c r="C9" s="76" t="s">
        <v>101</v>
      </c>
      <c r="D9" s="76"/>
      <c r="E9" s="76" t="s">
        <v>106</v>
      </c>
      <c r="F9" s="75" t="s">
        <v>107</v>
      </c>
      <c r="G9" s="75"/>
      <c r="H9" s="75" t="s">
        <v>50</v>
      </c>
      <c r="I9" s="75" t="s">
        <v>50</v>
      </c>
      <c r="J9" s="75"/>
      <c r="K9" s="75"/>
      <c r="L9" s="75" t="s">
        <v>50</v>
      </c>
      <c r="M9" s="75"/>
      <c r="N9" s="448"/>
      <c r="O9" s="75"/>
      <c r="P9" s="76" t="s">
        <v>112</v>
      </c>
      <c r="Q9" s="76"/>
      <c r="R9" s="76"/>
      <c r="S9" s="77">
        <v>4</v>
      </c>
      <c r="T9" s="78"/>
      <c r="U9" s="76"/>
    </row>
    <row r="10" spans="2:21" ht="11.25" customHeight="1">
      <c r="B10" s="395">
        <v>3</v>
      </c>
      <c r="C10" s="76" t="s">
        <v>102</v>
      </c>
      <c r="D10" s="76"/>
      <c r="E10" s="76" t="s">
        <v>108</v>
      </c>
      <c r="F10" s="75" t="s">
        <v>109</v>
      </c>
      <c r="G10" s="75"/>
      <c r="H10" s="75" t="s">
        <v>50</v>
      </c>
      <c r="I10" s="75"/>
      <c r="J10" s="75"/>
      <c r="K10" s="75" t="s">
        <v>50</v>
      </c>
      <c r="L10" s="75" t="s">
        <v>50</v>
      </c>
      <c r="M10" s="75" t="s">
        <v>50</v>
      </c>
      <c r="N10" s="448"/>
      <c r="O10" s="75"/>
      <c r="P10" s="76" t="s">
        <v>113</v>
      </c>
      <c r="Q10" s="76"/>
      <c r="R10" s="76"/>
      <c r="S10" s="77">
        <v>4</v>
      </c>
      <c r="T10" s="78"/>
      <c r="U10" s="76"/>
    </row>
    <row r="11" spans="2:21" ht="12.75">
      <c r="B11" s="395">
        <v>4</v>
      </c>
      <c r="C11" s="76" t="s">
        <v>103</v>
      </c>
      <c r="D11" s="76"/>
      <c r="E11" s="76" t="s">
        <v>204</v>
      </c>
      <c r="F11" s="75" t="s">
        <v>105</v>
      </c>
      <c r="G11" s="75"/>
      <c r="H11" s="75" t="s">
        <v>50</v>
      </c>
      <c r="I11" s="75"/>
      <c r="J11" s="75"/>
      <c r="K11" s="75"/>
      <c r="L11" s="75"/>
      <c r="M11" s="75" t="s">
        <v>50</v>
      </c>
      <c r="N11" s="448"/>
      <c r="O11" s="75"/>
      <c r="P11" s="76" t="s">
        <v>114</v>
      </c>
      <c r="Q11" s="76"/>
      <c r="R11" s="76"/>
      <c r="S11" s="77">
        <v>4</v>
      </c>
      <c r="T11" s="78"/>
      <c r="U11" s="76"/>
    </row>
    <row r="12" spans="2:21" ht="12.75">
      <c r="B12" s="395">
        <v>5</v>
      </c>
      <c r="C12" s="76"/>
      <c r="D12" s="76"/>
      <c r="E12" s="76"/>
      <c r="F12" s="75"/>
      <c r="G12" s="75"/>
      <c r="H12" s="75"/>
      <c r="I12" s="75"/>
      <c r="J12" s="75"/>
      <c r="K12" s="75"/>
      <c r="L12" s="75"/>
      <c r="M12" s="75"/>
      <c r="N12" s="75"/>
      <c r="O12" s="75"/>
      <c r="P12" s="76"/>
      <c r="Q12" s="76"/>
      <c r="R12" s="76"/>
      <c r="S12" s="77"/>
      <c r="T12" s="78"/>
      <c r="U12" s="76"/>
    </row>
    <row r="13" spans="2:21" ht="12.75">
      <c r="B13" s="395">
        <v>6</v>
      </c>
      <c r="C13" s="76"/>
      <c r="D13" s="76"/>
      <c r="E13" s="76"/>
      <c r="F13" s="75"/>
      <c r="G13" s="75"/>
      <c r="H13" s="75"/>
      <c r="I13" s="75"/>
      <c r="J13" s="75"/>
      <c r="K13" s="75"/>
      <c r="L13" s="75"/>
      <c r="M13" s="75"/>
      <c r="N13" s="75"/>
      <c r="O13" s="75"/>
      <c r="P13" s="76"/>
      <c r="Q13" s="76"/>
      <c r="R13" s="76"/>
      <c r="S13" s="77"/>
      <c r="T13" s="78"/>
      <c r="U13" s="76"/>
    </row>
    <row r="14" spans="2:21" ht="12.75">
      <c r="B14" s="395">
        <v>7</v>
      </c>
      <c r="C14" s="76"/>
      <c r="D14" s="76"/>
      <c r="E14" s="76"/>
      <c r="F14" s="75"/>
      <c r="G14" s="75"/>
      <c r="H14" s="75"/>
      <c r="I14" s="75"/>
      <c r="J14" s="75"/>
      <c r="K14" s="75"/>
      <c r="L14" s="75"/>
      <c r="M14" s="75"/>
      <c r="N14" s="75"/>
      <c r="O14" s="75"/>
      <c r="P14" s="76"/>
      <c r="Q14" s="76"/>
      <c r="R14" s="76"/>
      <c r="S14" s="77"/>
      <c r="T14" s="78"/>
      <c r="U14" s="76"/>
    </row>
    <row r="15" spans="2:21" ht="12.75">
      <c r="B15" s="395">
        <v>8</v>
      </c>
      <c r="C15" s="76"/>
      <c r="D15" s="76"/>
      <c r="E15" s="76"/>
      <c r="F15" s="75"/>
      <c r="G15" s="75"/>
      <c r="H15" s="75"/>
      <c r="I15" s="75"/>
      <c r="J15" s="75"/>
      <c r="K15" s="75"/>
      <c r="L15" s="75"/>
      <c r="M15" s="75"/>
      <c r="N15" s="75"/>
      <c r="O15" s="75"/>
      <c r="P15" s="76"/>
      <c r="Q15" s="76"/>
      <c r="R15" s="76"/>
      <c r="S15" s="77"/>
      <c r="T15" s="78"/>
      <c r="U15" s="76"/>
    </row>
    <row r="16" spans="2:21" ht="12.75">
      <c r="B16" s="395">
        <v>9</v>
      </c>
      <c r="C16" s="76"/>
      <c r="D16" s="76"/>
      <c r="E16" s="76"/>
      <c r="F16" s="75"/>
      <c r="G16" s="75"/>
      <c r="H16" s="75"/>
      <c r="I16" s="75"/>
      <c r="J16" s="75"/>
      <c r="K16" s="75"/>
      <c r="L16" s="75"/>
      <c r="M16" s="75"/>
      <c r="N16" s="75"/>
      <c r="O16" s="75"/>
      <c r="P16" s="76"/>
      <c r="Q16" s="76"/>
      <c r="R16" s="76"/>
      <c r="S16" s="77"/>
      <c r="T16" s="78"/>
      <c r="U16" s="76"/>
    </row>
    <row r="17" spans="2:21" ht="12.75">
      <c r="B17" s="395">
        <v>10</v>
      </c>
      <c r="C17" s="76"/>
      <c r="D17" s="76"/>
      <c r="E17" s="76"/>
      <c r="F17" s="75"/>
      <c r="G17" s="75"/>
      <c r="H17" s="75"/>
      <c r="I17" s="75"/>
      <c r="J17" s="75"/>
      <c r="K17" s="75"/>
      <c r="L17" s="75"/>
      <c r="M17" s="75"/>
      <c r="N17" s="75"/>
      <c r="O17" s="75"/>
      <c r="P17" s="76"/>
      <c r="Q17" s="76"/>
      <c r="R17" s="76"/>
      <c r="S17" s="77"/>
      <c r="T17" s="78"/>
      <c r="U17" s="76"/>
    </row>
    <row r="19" spans="2:3" ht="25.5">
      <c r="B19" s="430" t="s">
        <v>117</v>
      </c>
      <c r="C19" s="430" t="s">
        <v>132</v>
      </c>
    </row>
    <row r="20" spans="2:11" ht="12.75">
      <c r="B20" s="510" t="s">
        <v>126</v>
      </c>
      <c r="C20" s="511">
        <v>1</v>
      </c>
      <c r="F20" s="523" t="s">
        <v>661</v>
      </c>
      <c r="G20" s="524"/>
      <c r="H20" s="524"/>
      <c r="I20" s="524"/>
      <c r="J20" s="524"/>
      <c r="K20" s="524"/>
    </row>
    <row r="21" spans="2:11" ht="12.75">
      <c r="B21" s="510" t="s">
        <v>78</v>
      </c>
      <c r="C21" s="511">
        <v>28</v>
      </c>
      <c r="F21" s="524"/>
      <c r="G21" s="524"/>
      <c r="H21" s="524"/>
      <c r="I21" s="524"/>
      <c r="J21" s="524"/>
      <c r="K21" s="524"/>
    </row>
    <row r="22" spans="2:11" ht="12.75">
      <c r="B22" s="510" t="s">
        <v>79</v>
      </c>
      <c r="C22" s="511">
        <v>265</v>
      </c>
      <c r="F22" s="524"/>
      <c r="G22" s="524"/>
      <c r="H22" s="524"/>
      <c r="I22" s="524"/>
      <c r="J22" s="524"/>
      <c r="K22" s="524"/>
    </row>
    <row r="23" spans="6:11" ht="23.25" customHeight="1">
      <c r="F23" s="524"/>
      <c r="G23" s="524"/>
      <c r="H23" s="524"/>
      <c r="I23" s="524"/>
      <c r="J23" s="524"/>
      <c r="K23" s="524"/>
    </row>
    <row r="24" spans="6:11" ht="31.5" customHeight="1">
      <c r="F24" s="524"/>
      <c r="G24" s="524"/>
      <c r="H24" s="524"/>
      <c r="I24" s="524"/>
      <c r="J24" s="524"/>
      <c r="K24" s="524"/>
    </row>
    <row r="26" spans="4:10" ht="12.75">
      <c r="D26" s="525" t="s">
        <v>553</v>
      </c>
      <c r="E26" s="525"/>
      <c r="F26" s="525"/>
      <c r="G26" s="525"/>
      <c r="H26" s="525"/>
      <c r="I26" s="525"/>
      <c r="J26" s="1"/>
    </row>
    <row r="27" spans="4:10" ht="12.75">
      <c r="D27" s="525"/>
      <c r="E27" s="525"/>
      <c r="F27" s="525"/>
      <c r="G27" s="525"/>
      <c r="H27" s="525"/>
      <c r="I27" s="525"/>
      <c r="J27" s="1"/>
    </row>
    <row r="28" spans="4:10" ht="12.75">
      <c r="D28" s="525"/>
      <c r="E28" s="525"/>
      <c r="F28" s="525"/>
      <c r="G28" s="525"/>
      <c r="H28" s="525"/>
      <c r="I28" s="525"/>
      <c r="J28" s="1"/>
    </row>
    <row r="29" spans="4:9" ht="12.75">
      <c r="D29" s="525"/>
      <c r="E29" s="525"/>
      <c r="F29" s="525"/>
      <c r="G29" s="525"/>
      <c r="H29" s="525"/>
      <c r="I29" s="525"/>
    </row>
    <row r="30" spans="4:9" ht="12.75">
      <c r="D30" s="525"/>
      <c r="E30" s="525"/>
      <c r="F30" s="525"/>
      <c r="G30" s="525"/>
      <c r="H30" s="525"/>
      <c r="I30" s="525"/>
    </row>
  </sheetData>
  <sheetProtection/>
  <mergeCells count="19">
    <mergeCell ref="F20:K24"/>
    <mergeCell ref="D26:I30"/>
    <mergeCell ref="F1:M1"/>
    <mergeCell ref="D6:D7"/>
    <mergeCell ref="E6:E7"/>
    <mergeCell ref="F6:F7"/>
    <mergeCell ref="A3:E3"/>
    <mergeCell ref="B4:E4"/>
    <mergeCell ref="F4:J4"/>
    <mergeCell ref="G6:G7"/>
    <mergeCell ref="T6:T7"/>
    <mergeCell ref="U6:U7"/>
    <mergeCell ref="A1:E1"/>
    <mergeCell ref="A2:F2"/>
    <mergeCell ref="P6:R6"/>
    <mergeCell ref="S6:S7"/>
    <mergeCell ref="B6:B7"/>
    <mergeCell ref="H6:O6"/>
    <mergeCell ref="C6:C7"/>
  </mergeCells>
  <printOptions/>
  <pageMargins left="0.25" right="0.25" top="1" bottom="1" header="0.5" footer="0.5"/>
  <pageSetup fitToHeight="1" fitToWidth="1" horizontalDpi="600" verticalDpi="600" orientation="landscape" scale="60" r:id="rId2"/>
  <drawing r:id="rId1"/>
</worksheet>
</file>

<file path=xl/worksheets/sheet10.xml><?xml version="1.0" encoding="utf-8"?>
<worksheet xmlns="http://schemas.openxmlformats.org/spreadsheetml/2006/main" xmlns:r="http://schemas.openxmlformats.org/officeDocument/2006/relationships">
  <dimension ref="A1:Q34"/>
  <sheetViews>
    <sheetView zoomScalePageLayoutView="0" workbookViewId="0" topLeftCell="A23">
      <selection activeCell="K6" sqref="K6"/>
    </sheetView>
  </sheetViews>
  <sheetFormatPr defaultColWidth="9.140625" defaultRowHeight="12.75"/>
  <cols>
    <col min="2" max="2" width="13.00390625" style="0" customWidth="1"/>
    <col min="3" max="3" width="26.421875" style="0" customWidth="1"/>
    <col min="4" max="6" width="9.140625" style="0" hidden="1" customWidth="1"/>
    <col min="7" max="7" width="9.57421875" style="2" bestFit="1" customWidth="1"/>
    <col min="8" max="8" width="16.421875" style="2" customWidth="1"/>
    <col min="9" max="9" width="10.57421875" style="2" bestFit="1" customWidth="1"/>
  </cols>
  <sheetData>
    <row r="1" ht="15.75">
      <c r="A1" s="29" t="s">
        <v>328</v>
      </c>
    </row>
    <row r="2" spans="1:17" ht="15">
      <c r="A2" s="474" t="s">
        <v>640</v>
      </c>
      <c r="N2" s="446"/>
      <c r="O2" s="446"/>
      <c r="P2" s="446"/>
      <c r="Q2" s="446"/>
    </row>
    <row r="3" spans="1:17" ht="15">
      <c r="A3" s="474" t="s">
        <v>630</v>
      </c>
      <c r="N3" s="446"/>
      <c r="O3" s="446"/>
      <c r="P3" s="446"/>
      <c r="Q3" s="446"/>
    </row>
    <row r="4" spans="2:17" ht="43.5" customHeight="1">
      <c r="B4" s="760" t="s">
        <v>532</v>
      </c>
      <c r="C4" s="761"/>
      <c r="D4" s="761"/>
      <c r="E4" s="761"/>
      <c r="F4" s="761"/>
      <c r="G4" s="761"/>
      <c r="H4" s="761"/>
      <c r="I4" s="762"/>
      <c r="N4" s="755"/>
      <c r="O4" s="756"/>
      <c r="P4" s="756"/>
      <c r="Q4" s="757"/>
    </row>
    <row r="5" spans="2:17" ht="50.25" customHeight="1">
      <c r="B5" s="763" t="s">
        <v>330</v>
      </c>
      <c r="C5" s="763" t="s">
        <v>329</v>
      </c>
      <c r="D5" s="58" t="s">
        <v>126</v>
      </c>
      <c r="E5" s="58" t="s">
        <v>78</v>
      </c>
      <c r="F5" s="58" t="s">
        <v>79</v>
      </c>
      <c r="G5" s="58" t="s">
        <v>126</v>
      </c>
      <c r="H5" s="58" t="s">
        <v>78</v>
      </c>
      <c r="I5" s="58" t="s">
        <v>79</v>
      </c>
      <c r="N5" s="758"/>
      <c r="O5" s="757"/>
      <c r="P5" s="757"/>
      <c r="Q5" s="757"/>
    </row>
    <row r="6" spans="2:17" ht="15.75" thickBot="1">
      <c r="B6" s="765"/>
      <c r="C6" s="764"/>
      <c r="D6" s="54" t="s">
        <v>149</v>
      </c>
      <c r="E6" s="54" t="s">
        <v>150</v>
      </c>
      <c r="F6" s="54" t="s">
        <v>150</v>
      </c>
      <c r="G6" s="335" t="s">
        <v>149</v>
      </c>
      <c r="H6" s="335" t="s">
        <v>150</v>
      </c>
      <c r="I6" s="335" t="s">
        <v>150</v>
      </c>
      <c r="N6" s="755"/>
      <c r="O6" s="759"/>
      <c r="P6" s="759"/>
      <c r="Q6" s="757"/>
    </row>
    <row r="7" spans="2:17" ht="13.5" thickTop="1">
      <c r="B7" s="389" t="s">
        <v>151</v>
      </c>
      <c r="C7" s="389" t="s">
        <v>152</v>
      </c>
      <c r="D7" s="390">
        <v>1232.36</v>
      </c>
      <c r="E7" s="64">
        <v>25.6</v>
      </c>
      <c r="F7" s="64">
        <v>6.51</v>
      </c>
      <c r="G7" s="484">
        <v>1114.4</v>
      </c>
      <c r="H7" s="484">
        <v>98</v>
      </c>
      <c r="I7" s="484">
        <v>13</v>
      </c>
      <c r="N7" s="446"/>
      <c r="O7" s="446"/>
      <c r="P7" s="446"/>
      <c r="Q7" s="446"/>
    </row>
    <row r="8" spans="2:17" ht="12.75">
      <c r="B8" s="64" t="s">
        <v>153</v>
      </c>
      <c r="C8" s="64" t="s">
        <v>154</v>
      </c>
      <c r="D8" s="64">
        <v>498.86</v>
      </c>
      <c r="E8" s="64">
        <v>20.75</v>
      </c>
      <c r="F8" s="64">
        <v>4.08</v>
      </c>
      <c r="G8" s="484">
        <v>549.3</v>
      </c>
      <c r="H8" s="484">
        <v>26</v>
      </c>
      <c r="I8" s="484">
        <v>4</v>
      </c>
      <c r="N8" s="446"/>
      <c r="O8" s="446"/>
      <c r="P8" s="446"/>
      <c r="Q8" s="446"/>
    </row>
    <row r="9" spans="2:17" ht="12.75">
      <c r="B9" s="64" t="s">
        <v>156</v>
      </c>
      <c r="C9" s="64" t="s">
        <v>155</v>
      </c>
      <c r="D9" s="390">
        <v>1311.05</v>
      </c>
      <c r="E9" s="64">
        <v>17.45</v>
      </c>
      <c r="F9" s="64">
        <v>17.94</v>
      </c>
      <c r="G9" s="484">
        <v>952.3</v>
      </c>
      <c r="H9" s="484">
        <v>68</v>
      </c>
      <c r="I9" s="484">
        <v>10</v>
      </c>
      <c r="N9" s="446"/>
      <c r="O9" s="446"/>
      <c r="P9" s="446"/>
      <c r="Q9" s="446"/>
    </row>
    <row r="10" spans="2:9" ht="12.75">
      <c r="B10" s="64" t="s">
        <v>157</v>
      </c>
      <c r="C10" s="64" t="s">
        <v>158</v>
      </c>
      <c r="D10" s="64">
        <v>724.12</v>
      </c>
      <c r="E10" s="64">
        <v>30.24</v>
      </c>
      <c r="F10" s="64">
        <v>8.08</v>
      </c>
      <c r="G10" s="484">
        <v>453.2</v>
      </c>
      <c r="H10" s="484">
        <v>33</v>
      </c>
      <c r="I10" s="485">
        <v>4</v>
      </c>
    </row>
    <row r="11" spans="2:9" ht="12.75">
      <c r="B11" s="64" t="s">
        <v>159</v>
      </c>
      <c r="C11" s="64" t="s">
        <v>160</v>
      </c>
      <c r="D11" s="390">
        <v>1324.85</v>
      </c>
      <c r="E11" s="64">
        <v>18.65</v>
      </c>
      <c r="F11" s="64">
        <v>15.11</v>
      </c>
      <c r="G11" s="484">
        <v>868</v>
      </c>
      <c r="H11" s="484">
        <v>57</v>
      </c>
      <c r="I11" s="484">
        <v>8</v>
      </c>
    </row>
    <row r="12" spans="2:9" ht="12.75">
      <c r="B12" s="64" t="s">
        <v>161</v>
      </c>
      <c r="C12" s="64" t="s">
        <v>162</v>
      </c>
      <c r="D12" s="390">
        <v>1318.57</v>
      </c>
      <c r="E12" s="64">
        <v>45.92</v>
      </c>
      <c r="F12" s="64">
        <v>16.94</v>
      </c>
      <c r="G12" s="484">
        <v>861</v>
      </c>
      <c r="H12" s="484">
        <v>55</v>
      </c>
      <c r="I12" s="484">
        <v>7</v>
      </c>
    </row>
    <row r="13" spans="2:9" ht="12.75">
      <c r="B13" s="64" t="s">
        <v>163</v>
      </c>
      <c r="C13" s="64" t="s">
        <v>164</v>
      </c>
      <c r="D13" s="390">
        <v>1514.92</v>
      </c>
      <c r="E13" s="64">
        <v>314.68</v>
      </c>
      <c r="F13" s="64">
        <v>46.88</v>
      </c>
      <c r="G13" s="484">
        <v>1185.6</v>
      </c>
      <c r="H13" s="484">
        <v>143</v>
      </c>
      <c r="I13" s="484">
        <v>22</v>
      </c>
    </row>
    <row r="14" spans="2:9" ht="12.75">
      <c r="B14" s="64" t="s">
        <v>165</v>
      </c>
      <c r="C14" s="64" t="s">
        <v>166</v>
      </c>
      <c r="D14" s="390">
        <v>1811.98</v>
      </c>
      <c r="E14" s="64">
        <v>109.47</v>
      </c>
      <c r="F14" s="64">
        <v>23.62</v>
      </c>
      <c r="G14" s="484">
        <v>1694.5</v>
      </c>
      <c r="H14" s="484">
        <v>185</v>
      </c>
      <c r="I14" s="484">
        <v>28</v>
      </c>
    </row>
    <row r="15" spans="2:9" ht="12.75">
      <c r="B15" s="64" t="s">
        <v>167</v>
      </c>
      <c r="C15" s="64" t="s">
        <v>168</v>
      </c>
      <c r="D15" s="390">
        <v>1834.72</v>
      </c>
      <c r="E15" s="64">
        <v>27.59</v>
      </c>
      <c r="F15" s="64">
        <v>30.36</v>
      </c>
      <c r="G15" s="484">
        <v>1502.6</v>
      </c>
      <c r="H15" s="484">
        <v>147</v>
      </c>
      <c r="I15" s="485">
        <v>22</v>
      </c>
    </row>
    <row r="16" spans="2:9" ht="12.75">
      <c r="B16" s="64" t="s">
        <v>169</v>
      </c>
      <c r="C16" s="64" t="s">
        <v>170</v>
      </c>
      <c r="D16" s="390">
        <v>1821.84</v>
      </c>
      <c r="E16" s="391">
        <v>28</v>
      </c>
      <c r="F16" s="64">
        <v>30.71</v>
      </c>
      <c r="G16" s="484">
        <v>1098.4</v>
      </c>
      <c r="H16" s="485">
        <v>119</v>
      </c>
      <c r="I16" s="485">
        <v>17</v>
      </c>
    </row>
    <row r="17" spans="2:9" ht="12.75">
      <c r="B17" s="64" t="s">
        <v>171</v>
      </c>
      <c r="C17" s="64" t="s">
        <v>172</v>
      </c>
      <c r="D17" s="390">
        <v>927.68</v>
      </c>
      <c r="E17" s="64">
        <v>86.49</v>
      </c>
      <c r="F17" s="64">
        <v>17.01</v>
      </c>
      <c r="G17" s="484">
        <v>488.9</v>
      </c>
      <c r="H17" s="485">
        <v>77</v>
      </c>
      <c r="I17" s="485">
        <v>10</v>
      </c>
    </row>
    <row r="18" spans="2:9" ht="12.75">
      <c r="B18" s="64" t="s">
        <v>173</v>
      </c>
      <c r="C18" s="64" t="s">
        <v>174</v>
      </c>
      <c r="D18" s="390">
        <v>902.24</v>
      </c>
      <c r="E18" s="64">
        <v>19.13</v>
      </c>
      <c r="F18" s="391">
        <v>14.9</v>
      </c>
      <c r="G18" s="484">
        <v>715.2</v>
      </c>
      <c r="H18" s="485">
        <v>68</v>
      </c>
      <c r="I18" s="485">
        <v>10</v>
      </c>
    </row>
    <row r="19" spans="2:9" ht="12.75">
      <c r="B19" s="64" t="s">
        <v>175</v>
      </c>
      <c r="C19" s="64" t="s">
        <v>176</v>
      </c>
      <c r="D19" s="390">
        <v>815.45</v>
      </c>
      <c r="E19" s="64">
        <v>36.02</v>
      </c>
      <c r="F19" s="391">
        <v>5.46</v>
      </c>
      <c r="G19" s="484">
        <v>553.8</v>
      </c>
      <c r="H19" s="485">
        <v>21</v>
      </c>
      <c r="I19" s="485">
        <v>2</v>
      </c>
    </row>
    <row r="20" spans="2:9" ht="12.75">
      <c r="B20" s="64" t="s">
        <v>177</v>
      </c>
      <c r="C20" s="64" t="s">
        <v>178</v>
      </c>
      <c r="D20" s="390">
        <v>1536.8</v>
      </c>
      <c r="E20" s="64">
        <v>115.41</v>
      </c>
      <c r="F20" s="64">
        <v>18.09</v>
      </c>
      <c r="G20" s="484">
        <v>1209</v>
      </c>
      <c r="H20" s="485">
        <v>157</v>
      </c>
      <c r="I20" s="485">
        <v>20</v>
      </c>
    </row>
    <row r="21" spans="2:9" ht="12.75">
      <c r="B21" s="64" t="s">
        <v>179</v>
      </c>
      <c r="C21" s="64" t="s">
        <v>180</v>
      </c>
      <c r="D21" s="390">
        <v>720.8</v>
      </c>
      <c r="E21" s="64">
        <v>24.82</v>
      </c>
      <c r="F21" s="64">
        <v>11.19</v>
      </c>
      <c r="G21" s="484">
        <v>232.3</v>
      </c>
      <c r="H21" s="485">
        <v>17</v>
      </c>
      <c r="I21" s="485">
        <v>2</v>
      </c>
    </row>
    <row r="22" spans="2:9" ht="12.75">
      <c r="B22" s="64" t="s">
        <v>632</v>
      </c>
      <c r="C22" s="64" t="s">
        <v>633</v>
      </c>
      <c r="D22" s="390"/>
      <c r="E22" s="64"/>
      <c r="F22" s="64"/>
      <c r="G22" s="484">
        <v>1537.3</v>
      </c>
      <c r="H22" s="485">
        <v>84</v>
      </c>
      <c r="I22" s="485">
        <v>13</v>
      </c>
    </row>
    <row r="23" spans="2:9" ht="12.75">
      <c r="B23" s="64" t="s">
        <v>181</v>
      </c>
      <c r="C23" s="64" t="s">
        <v>182</v>
      </c>
      <c r="D23" s="390">
        <v>1139.07</v>
      </c>
      <c r="E23" s="64">
        <v>30.27</v>
      </c>
      <c r="F23" s="64">
        <v>18.71</v>
      </c>
      <c r="G23" s="484">
        <v>695</v>
      </c>
      <c r="H23" s="485">
        <v>53</v>
      </c>
      <c r="I23" s="485">
        <v>7</v>
      </c>
    </row>
    <row r="24" spans="2:9" ht="12.75">
      <c r="B24" s="64" t="s">
        <v>183</v>
      </c>
      <c r="C24" s="64" t="s">
        <v>184</v>
      </c>
      <c r="D24" s="390">
        <v>1563.28</v>
      </c>
      <c r="E24" s="64">
        <v>33.93</v>
      </c>
      <c r="F24" s="64">
        <v>27.71</v>
      </c>
      <c r="G24" s="484">
        <v>1189.3</v>
      </c>
      <c r="H24" s="485">
        <v>114</v>
      </c>
      <c r="I24" s="485">
        <v>18</v>
      </c>
    </row>
    <row r="25" spans="2:9" ht="12.75">
      <c r="B25" s="64" t="s">
        <v>186</v>
      </c>
      <c r="C25" s="64" t="s">
        <v>185</v>
      </c>
      <c r="D25" s="392">
        <v>1537.82</v>
      </c>
      <c r="E25" s="64">
        <v>18.23</v>
      </c>
      <c r="F25" s="64">
        <v>25.71</v>
      </c>
      <c r="G25" s="484">
        <v>1067.7</v>
      </c>
      <c r="H25" s="485">
        <v>99</v>
      </c>
      <c r="I25" s="485">
        <v>14</v>
      </c>
    </row>
    <row r="26" spans="2:9" ht="12.75">
      <c r="B26" s="64" t="s">
        <v>187</v>
      </c>
      <c r="C26" s="64" t="s">
        <v>188</v>
      </c>
      <c r="D26" s="390">
        <v>1883.08</v>
      </c>
      <c r="E26" s="64">
        <v>22.88</v>
      </c>
      <c r="F26" s="64">
        <v>28.75</v>
      </c>
      <c r="G26" s="484">
        <v>1242.6</v>
      </c>
      <c r="H26" s="485">
        <v>117</v>
      </c>
      <c r="I26" s="485">
        <v>17</v>
      </c>
    </row>
    <row r="27" spans="2:9" ht="12.75">
      <c r="B27" s="64" t="s">
        <v>189</v>
      </c>
      <c r="C27" s="64" t="s">
        <v>190</v>
      </c>
      <c r="D27" s="390">
        <v>1960.94</v>
      </c>
      <c r="E27" s="64">
        <v>23.82</v>
      </c>
      <c r="F27" s="64">
        <v>32.09</v>
      </c>
      <c r="G27" s="484">
        <v>1070</v>
      </c>
      <c r="H27" s="485">
        <v>112</v>
      </c>
      <c r="I27" s="485">
        <v>16</v>
      </c>
    </row>
    <row r="28" spans="2:9" ht="12.75">
      <c r="B28" s="64" t="s">
        <v>191</v>
      </c>
      <c r="C28" s="64" t="s">
        <v>192</v>
      </c>
      <c r="D28" s="390">
        <v>1658.14</v>
      </c>
      <c r="E28" s="64">
        <v>24.98</v>
      </c>
      <c r="F28" s="64">
        <v>22.61</v>
      </c>
      <c r="G28" s="484">
        <v>1002</v>
      </c>
      <c r="H28" s="485">
        <v>70</v>
      </c>
      <c r="I28" s="485">
        <v>10</v>
      </c>
    </row>
    <row r="29" spans="2:9" ht="12.75">
      <c r="B29" s="64" t="s">
        <v>193</v>
      </c>
      <c r="C29" s="64" t="s">
        <v>194</v>
      </c>
      <c r="D29" s="390">
        <v>1019.74</v>
      </c>
      <c r="E29" s="64">
        <v>24.31</v>
      </c>
      <c r="F29" s="64">
        <v>11.71</v>
      </c>
      <c r="G29" s="484">
        <v>806.8</v>
      </c>
      <c r="H29" s="485">
        <v>43</v>
      </c>
      <c r="I29" s="485">
        <v>6</v>
      </c>
    </row>
    <row r="30" spans="2:9" ht="12.75">
      <c r="B30" s="64" t="s">
        <v>195</v>
      </c>
      <c r="C30" s="64" t="s">
        <v>196</v>
      </c>
      <c r="D30" s="390">
        <v>1830.51</v>
      </c>
      <c r="E30" s="64">
        <v>21.15</v>
      </c>
      <c r="F30" s="391">
        <v>30.5</v>
      </c>
      <c r="G30" s="484">
        <v>1584.4</v>
      </c>
      <c r="H30" s="485">
        <v>109</v>
      </c>
      <c r="I30" s="485">
        <v>25</v>
      </c>
    </row>
    <row r="31" spans="2:9" ht="12.75">
      <c r="B31" s="64" t="s">
        <v>197</v>
      </c>
      <c r="C31" s="64" t="s">
        <v>198</v>
      </c>
      <c r="D31" s="390">
        <v>1489.54</v>
      </c>
      <c r="E31" s="64">
        <v>26.27</v>
      </c>
      <c r="F31" s="64">
        <v>25.47</v>
      </c>
      <c r="G31" s="484">
        <v>969.2</v>
      </c>
      <c r="H31" s="485">
        <v>71</v>
      </c>
      <c r="I31" s="485">
        <v>10</v>
      </c>
    </row>
    <row r="32" spans="2:9" ht="12.75">
      <c r="B32" s="64" t="s">
        <v>199</v>
      </c>
      <c r="C32" s="64" t="s">
        <v>200</v>
      </c>
      <c r="D32" s="390">
        <v>1510.44</v>
      </c>
      <c r="E32" s="64">
        <v>20.05</v>
      </c>
      <c r="F32" s="64">
        <v>25.64</v>
      </c>
      <c r="G32" s="484">
        <v>949.7</v>
      </c>
      <c r="H32" s="485">
        <v>87</v>
      </c>
      <c r="I32" s="485">
        <v>13</v>
      </c>
    </row>
    <row r="33" spans="2:9" ht="12.75">
      <c r="B33" s="64" t="s">
        <v>201</v>
      </c>
      <c r="C33" s="64" t="s">
        <v>202</v>
      </c>
      <c r="D33" s="390">
        <v>1134.88</v>
      </c>
      <c r="E33" s="64">
        <v>23.77</v>
      </c>
      <c r="F33" s="64">
        <v>19.79</v>
      </c>
      <c r="G33" s="484">
        <v>675.4</v>
      </c>
      <c r="H33" s="485">
        <v>58</v>
      </c>
      <c r="I33" s="485">
        <v>8</v>
      </c>
    </row>
    <row r="34" spans="2:9" ht="12.75">
      <c r="B34" s="64" t="s">
        <v>203</v>
      </c>
      <c r="C34" s="64"/>
      <c r="D34" s="390">
        <v>1329.35</v>
      </c>
      <c r="E34" s="64">
        <v>27.27</v>
      </c>
      <c r="F34" s="391">
        <v>20.6</v>
      </c>
      <c r="G34" s="484">
        <v>1891.57</v>
      </c>
      <c r="H34" s="485">
        <v>75.91</v>
      </c>
      <c r="I34" s="485">
        <v>17.13</v>
      </c>
    </row>
  </sheetData>
  <sheetProtection/>
  <mergeCells count="6">
    <mergeCell ref="N4:Q4"/>
    <mergeCell ref="N5:Q5"/>
    <mergeCell ref="N6:Q6"/>
    <mergeCell ref="B4:I4"/>
    <mergeCell ref="C5:C6"/>
    <mergeCell ref="B5:B6"/>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AF172"/>
  <sheetViews>
    <sheetView zoomScalePageLayoutView="0" workbookViewId="0" topLeftCell="A91">
      <selection activeCell="H3" sqref="H3"/>
    </sheetView>
  </sheetViews>
  <sheetFormatPr defaultColWidth="8.8515625" defaultRowHeight="12.75"/>
  <cols>
    <col min="1" max="1" width="9.140625" style="191" customWidth="1"/>
    <col min="2" max="2" width="17.57421875" style="191" customWidth="1"/>
    <col min="3" max="3" width="14.140625" style="191" customWidth="1"/>
    <col min="4" max="4" width="14.28125" style="191" customWidth="1"/>
    <col min="5" max="5" width="12.421875" style="191" customWidth="1"/>
    <col min="6" max="6" width="11.421875" style="191" customWidth="1"/>
    <col min="7" max="7" width="11.00390625" style="195" customWidth="1"/>
    <col min="8" max="8" width="10.57421875" style="195" customWidth="1"/>
    <col min="9" max="9" width="14.421875" style="195" customWidth="1"/>
    <col min="10" max="10" width="11.421875" style="195" customWidth="1"/>
    <col min="11" max="11" width="10.57421875" style="195" customWidth="1"/>
    <col min="12" max="12" width="13.00390625" style="195" customWidth="1"/>
    <col min="13" max="13" width="15.00390625" style="195" customWidth="1"/>
    <col min="14" max="14" width="8.8515625" style="336" customWidth="1"/>
    <col min="15" max="15" width="21.421875" style="336" customWidth="1"/>
    <col min="16" max="32" width="8.8515625" style="336" customWidth="1"/>
    <col min="33" max="16384" width="8.8515625" style="191" customWidth="1"/>
  </cols>
  <sheetData>
    <row r="1" spans="2:15" ht="15.75">
      <c r="B1" s="786" t="s">
        <v>207</v>
      </c>
      <c r="C1" s="786"/>
      <c r="D1" s="786"/>
      <c r="E1" s="786"/>
      <c r="F1" s="786"/>
      <c r="G1" s="617" t="s">
        <v>206</v>
      </c>
      <c r="H1" s="787"/>
      <c r="I1" s="787"/>
      <c r="J1" s="787"/>
      <c r="K1" s="787"/>
      <c r="L1" s="787"/>
      <c r="M1" s="787"/>
      <c r="N1" s="787"/>
      <c r="O1" s="787"/>
    </row>
    <row r="2" spans="2:32" s="337" customFormat="1" ht="15">
      <c r="B2" s="480" t="s">
        <v>652</v>
      </c>
      <c r="G2" s="338"/>
      <c r="H2" s="338"/>
      <c r="I2" s="338"/>
      <c r="J2" s="338"/>
      <c r="K2" s="338"/>
      <c r="L2" s="338"/>
      <c r="M2" s="338"/>
      <c r="N2" s="339"/>
      <c r="O2" s="339"/>
      <c r="P2" s="339"/>
      <c r="Q2" s="339"/>
      <c r="R2" s="339"/>
      <c r="S2" s="339"/>
      <c r="T2" s="339"/>
      <c r="U2" s="339"/>
      <c r="V2" s="339"/>
      <c r="W2" s="339"/>
      <c r="X2" s="339"/>
      <c r="Y2" s="339"/>
      <c r="Z2" s="339"/>
      <c r="AA2" s="339"/>
      <c r="AB2" s="339"/>
      <c r="AC2" s="339"/>
      <c r="AD2" s="339"/>
      <c r="AE2" s="339"/>
      <c r="AF2" s="339"/>
    </row>
    <row r="3" spans="2:8" ht="15.75">
      <c r="B3" s="481" t="s">
        <v>653</v>
      </c>
      <c r="C3" s="340"/>
      <c r="D3" s="340"/>
      <c r="E3" s="340"/>
      <c r="F3" s="340"/>
      <c r="G3" s="341"/>
      <c r="H3" s="341"/>
    </row>
    <row r="4" spans="2:3" ht="12.75" customHeight="1">
      <c r="B4" s="342"/>
      <c r="C4" s="343"/>
    </row>
    <row r="5" spans="2:13" ht="12.75" customHeight="1">
      <c r="B5" s="791" t="s">
        <v>348</v>
      </c>
      <c r="C5" s="791"/>
      <c r="E5" s="702" t="s">
        <v>361</v>
      </c>
      <c r="F5" s="703"/>
      <c r="H5" s="792" t="s">
        <v>371</v>
      </c>
      <c r="I5" s="704"/>
      <c r="J5" s="704"/>
      <c r="K5" s="704"/>
      <c r="L5" s="704"/>
      <c r="M5" s="705"/>
    </row>
    <row r="6" spans="2:13" ht="12.75" customHeight="1">
      <c r="B6" s="344" t="s">
        <v>139</v>
      </c>
      <c r="C6" s="345" t="s">
        <v>137</v>
      </c>
      <c r="E6" s="99" t="s">
        <v>356</v>
      </c>
      <c r="F6" s="100" t="s">
        <v>355</v>
      </c>
      <c r="H6" s="346" t="s">
        <v>75</v>
      </c>
      <c r="I6" s="793" t="s">
        <v>364</v>
      </c>
      <c r="J6" s="708"/>
      <c r="K6" s="708"/>
      <c r="L6" s="708"/>
      <c r="M6" s="709"/>
    </row>
    <row r="7" spans="2:13" ht="12.75" customHeight="1">
      <c r="B7" s="347">
        <f>'1. Facility'!B8</f>
        <v>1</v>
      </c>
      <c r="C7" s="348">
        <f>IF(M37&gt;0,M37,"")</f>
        <v>82.70540000000001</v>
      </c>
      <c r="E7" s="99" t="s">
        <v>357</v>
      </c>
      <c r="F7" s="483" t="s">
        <v>358</v>
      </c>
      <c r="H7" s="349" t="s">
        <v>351</v>
      </c>
      <c r="I7" s="788" t="s">
        <v>372</v>
      </c>
      <c r="J7" s="789"/>
      <c r="K7" s="789"/>
      <c r="L7" s="789"/>
      <c r="M7" s="790"/>
    </row>
    <row r="8" spans="2:13" ht="12.75" customHeight="1">
      <c r="B8" s="347">
        <f>'1. Facility'!B9</f>
        <v>2</v>
      </c>
      <c r="C8" s="348">
        <f>IF(M52&gt;0,M52,"")</f>
        <v>11.143975000000001</v>
      </c>
      <c r="E8" s="99" t="s">
        <v>359</v>
      </c>
      <c r="F8" s="102" t="s">
        <v>360</v>
      </c>
      <c r="H8" s="349"/>
      <c r="I8" s="788" t="s">
        <v>373</v>
      </c>
      <c r="J8" s="789"/>
      <c r="K8" s="789"/>
      <c r="L8" s="789"/>
      <c r="M8" s="790"/>
    </row>
    <row r="9" spans="2:13" ht="12.75" customHeight="1">
      <c r="B9" s="347">
        <f>'1. Facility'!B10</f>
        <v>3</v>
      </c>
      <c r="C9" s="348">
        <f>IF(M67&gt;0,M67,"")</f>
        <v>4.5965</v>
      </c>
      <c r="E9" s="99" t="s">
        <v>362</v>
      </c>
      <c r="F9" s="99" t="s">
        <v>363</v>
      </c>
      <c r="H9" s="349"/>
      <c r="I9" s="788"/>
      <c r="J9" s="789"/>
      <c r="K9" s="789"/>
      <c r="L9" s="789"/>
      <c r="M9" s="790"/>
    </row>
    <row r="10" spans="2:13" ht="12.75" customHeight="1">
      <c r="B10" s="347">
        <f>'1. Facility'!B11</f>
        <v>4</v>
      </c>
      <c r="C10" s="348">
        <f>IF(M82&gt;0,M82,"")</f>
        <v>134.40050000000002</v>
      </c>
      <c r="H10" s="349" t="s">
        <v>376</v>
      </c>
      <c r="I10" s="788" t="s">
        <v>374</v>
      </c>
      <c r="J10" s="789"/>
      <c r="K10" s="789"/>
      <c r="L10" s="789"/>
      <c r="M10" s="790"/>
    </row>
    <row r="11" spans="2:13" ht="12.75" customHeight="1">
      <c r="B11" s="347">
        <f>'1. Facility'!B12</f>
        <v>5</v>
      </c>
      <c r="C11" s="348">
        <f>IF(M97&gt;0,M97,"")</f>
      </c>
      <c r="H11" s="349"/>
      <c r="I11" s="788" t="s">
        <v>375</v>
      </c>
      <c r="J11" s="789"/>
      <c r="K11" s="789"/>
      <c r="L11" s="789"/>
      <c r="M11" s="790"/>
    </row>
    <row r="12" spans="2:13" ht="12.75" customHeight="1">
      <c r="B12" s="347">
        <f>'1. Facility'!B13</f>
        <v>6</v>
      </c>
      <c r="C12" s="348">
        <f>IF(M112&gt;0,M112,"")</f>
      </c>
      <c r="H12" s="349"/>
      <c r="I12" s="788"/>
      <c r="J12" s="789"/>
      <c r="K12" s="789"/>
      <c r="L12" s="789"/>
      <c r="M12" s="790"/>
    </row>
    <row r="13" spans="2:13" ht="12.75" customHeight="1">
      <c r="B13" s="347">
        <f>'1. Facility'!B14</f>
        <v>7</v>
      </c>
      <c r="C13" s="348">
        <f>IF(M127&gt;0,M127,"")</f>
      </c>
      <c r="H13" s="349" t="s">
        <v>377</v>
      </c>
      <c r="I13" s="788" t="s">
        <v>378</v>
      </c>
      <c r="J13" s="789"/>
      <c r="K13" s="789"/>
      <c r="L13" s="789"/>
      <c r="M13" s="790"/>
    </row>
    <row r="14" spans="2:13" ht="12.75" customHeight="1">
      <c r="B14" s="347">
        <f>'1. Facility'!B15</f>
        <v>8</v>
      </c>
      <c r="C14" s="348">
        <f>IF(M142&gt;0,M142,"")</f>
      </c>
      <c r="H14" s="349"/>
      <c r="I14" s="788"/>
      <c r="J14" s="789"/>
      <c r="K14" s="789"/>
      <c r="L14" s="789"/>
      <c r="M14" s="790"/>
    </row>
    <row r="15" spans="2:13" ht="12.75" customHeight="1">
      <c r="B15" s="347">
        <f>'1. Facility'!B16</f>
        <v>9</v>
      </c>
      <c r="C15" s="348">
        <f>IF(M157&gt;0,M157,"")</f>
      </c>
      <c r="H15" s="349" t="s">
        <v>379</v>
      </c>
      <c r="I15" s="788" t="s">
        <v>654</v>
      </c>
      <c r="J15" s="789"/>
      <c r="K15" s="789"/>
      <c r="L15" s="789"/>
      <c r="M15" s="790"/>
    </row>
    <row r="16" spans="2:13" ht="12.75" customHeight="1">
      <c r="B16" s="347">
        <f>'1. Facility'!B17</f>
        <v>10</v>
      </c>
      <c r="C16" s="348">
        <f>IF(M173&gt;0,M172,"")</f>
      </c>
      <c r="H16" s="349"/>
      <c r="I16" s="788" t="s">
        <v>380</v>
      </c>
      <c r="J16" s="789"/>
      <c r="K16" s="789"/>
      <c r="L16" s="789"/>
      <c r="M16" s="790"/>
    </row>
    <row r="17" spans="2:3" ht="12.75" customHeight="1">
      <c r="B17" s="342"/>
      <c r="C17" s="343"/>
    </row>
    <row r="18" spans="2:32" s="350" customFormat="1" ht="12.75">
      <c r="B18" s="351" t="s">
        <v>212</v>
      </c>
      <c r="C18" s="351"/>
      <c r="D18" s="351"/>
      <c r="E18" s="351"/>
      <c r="F18" s="351"/>
      <c r="G18" s="352"/>
      <c r="H18" s="352"/>
      <c r="I18" s="352"/>
      <c r="J18" s="352"/>
      <c r="K18" s="352"/>
      <c r="L18" s="352"/>
      <c r="M18" s="352"/>
      <c r="N18" s="353"/>
      <c r="O18" s="353"/>
      <c r="P18" s="353"/>
      <c r="Q18" s="353"/>
      <c r="R18" s="353"/>
      <c r="S18" s="353"/>
      <c r="T18" s="353"/>
      <c r="U18" s="353"/>
      <c r="V18" s="353"/>
      <c r="W18" s="353"/>
      <c r="X18" s="353"/>
      <c r="Y18" s="353"/>
      <c r="Z18" s="353"/>
      <c r="AA18" s="353"/>
      <c r="AB18" s="353"/>
      <c r="AC18" s="353"/>
      <c r="AD18" s="353"/>
      <c r="AE18" s="353"/>
      <c r="AF18" s="353"/>
    </row>
    <row r="19" spans="2:32" s="292" customFormat="1" ht="15.75" customHeight="1">
      <c r="B19" s="354" t="s">
        <v>33</v>
      </c>
      <c r="C19" s="354" t="s">
        <v>34</v>
      </c>
      <c r="D19" s="354" t="s">
        <v>35</v>
      </c>
      <c r="E19" s="354"/>
      <c r="F19" s="354" t="s">
        <v>36</v>
      </c>
      <c r="G19" s="354"/>
      <c r="H19" s="354"/>
      <c r="I19" s="354" t="s">
        <v>37</v>
      </c>
      <c r="J19" s="354"/>
      <c r="K19" s="354"/>
      <c r="L19" s="354"/>
      <c r="M19" s="354"/>
      <c r="N19" s="355"/>
      <c r="O19" s="355"/>
      <c r="P19" s="355"/>
      <c r="Q19" s="355"/>
      <c r="R19" s="355"/>
      <c r="S19" s="355"/>
      <c r="T19" s="355"/>
      <c r="U19" s="355"/>
      <c r="V19" s="355"/>
      <c r="W19" s="355"/>
      <c r="X19" s="355"/>
      <c r="Y19" s="355"/>
      <c r="Z19" s="355"/>
      <c r="AA19" s="355"/>
      <c r="AB19" s="355"/>
      <c r="AC19" s="355"/>
      <c r="AD19" s="355"/>
      <c r="AE19" s="355"/>
      <c r="AF19" s="355"/>
    </row>
    <row r="20" spans="1:13" ht="18.75" customHeight="1">
      <c r="A20" s="356" t="s">
        <v>7</v>
      </c>
      <c r="B20" s="357" t="s">
        <v>8</v>
      </c>
      <c r="C20" s="357" t="s">
        <v>9</v>
      </c>
      <c r="D20" s="358" t="s">
        <v>13</v>
      </c>
      <c r="E20" s="358" t="s">
        <v>38</v>
      </c>
      <c r="F20" s="358" t="s">
        <v>10</v>
      </c>
      <c r="G20" s="358" t="s">
        <v>14</v>
      </c>
      <c r="H20" s="358" t="s">
        <v>11</v>
      </c>
      <c r="I20" s="358" t="s">
        <v>56</v>
      </c>
      <c r="J20" s="358" t="s">
        <v>12</v>
      </c>
      <c r="K20" s="358" t="s">
        <v>15</v>
      </c>
      <c r="L20" s="358" t="s">
        <v>39</v>
      </c>
      <c r="M20" s="358" t="s">
        <v>40</v>
      </c>
    </row>
    <row r="21" spans="1:32" s="195" customFormat="1" ht="38.25" customHeight="1">
      <c r="A21" s="780" t="s">
        <v>139</v>
      </c>
      <c r="B21" s="779" t="s">
        <v>208</v>
      </c>
      <c r="C21" s="777" t="s">
        <v>216</v>
      </c>
      <c r="D21" s="779" t="s">
        <v>209</v>
      </c>
      <c r="E21" s="771" t="s">
        <v>221</v>
      </c>
      <c r="F21" s="779" t="s">
        <v>210</v>
      </c>
      <c r="G21" s="771" t="s">
        <v>220</v>
      </c>
      <c r="H21" s="359"/>
      <c r="I21" s="779" t="s">
        <v>211</v>
      </c>
      <c r="J21" s="771" t="s">
        <v>217</v>
      </c>
      <c r="K21" s="771" t="s">
        <v>218</v>
      </c>
      <c r="L21" s="773" t="s">
        <v>331</v>
      </c>
      <c r="M21" s="794" t="s">
        <v>332</v>
      </c>
      <c r="N21" s="360"/>
      <c r="O21" s="360"/>
      <c r="P21" s="360"/>
      <c r="Q21" s="360"/>
      <c r="R21" s="360"/>
      <c r="S21" s="360"/>
      <c r="T21" s="360"/>
      <c r="U21" s="360"/>
      <c r="V21" s="360"/>
      <c r="W21" s="360"/>
      <c r="X21" s="360"/>
      <c r="Y21" s="360"/>
      <c r="Z21" s="360"/>
      <c r="AA21" s="360"/>
      <c r="AB21" s="360"/>
      <c r="AC21" s="360"/>
      <c r="AD21" s="360"/>
      <c r="AE21" s="360"/>
      <c r="AF21" s="360"/>
    </row>
    <row r="22" spans="1:32" s="363" customFormat="1" ht="78.75" customHeight="1">
      <c r="A22" s="780"/>
      <c r="B22" s="778"/>
      <c r="C22" s="778"/>
      <c r="D22" s="778"/>
      <c r="E22" s="772"/>
      <c r="F22" s="778"/>
      <c r="G22" s="772"/>
      <c r="H22" s="361" t="s">
        <v>219</v>
      </c>
      <c r="I22" s="778"/>
      <c r="J22" s="772"/>
      <c r="K22" s="772"/>
      <c r="L22" s="774"/>
      <c r="M22" s="795"/>
      <c r="N22" s="362"/>
      <c r="O22" s="362"/>
      <c r="P22" s="362"/>
      <c r="Q22" s="362"/>
      <c r="R22" s="362"/>
      <c r="S22" s="362"/>
      <c r="T22" s="362"/>
      <c r="U22" s="362"/>
      <c r="V22" s="362"/>
      <c r="W22" s="362"/>
      <c r="X22" s="362"/>
      <c r="Y22" s="362"/>
      <c r="Z22" s="362"/>
      <c r="AA22" s="362"/>
      <c r="AB22" s="362"/>
      <c r="AC22" s="362"/>
      <c r="AD22" s="362"/>
      <c r="AE22" s="362"/>
      <c r="AF22" s="362"/>
    </row>
    <row r="23" spans="1:32" s="363" customFormat="1" ht="23.25" customHeight="1">
      <c r="A23" s="783">
        <f>B7</f>
        <v>1</v>
      </c>
      <c r="B23" s="769" t="s">
        <v>213</v>
      </c>
      <c r="C23" s="769"/>
      <c r="D23" s="769"/>
      <c r="E23" s="769"/>
      <c r="F23" s="769"/>
      <c r="G23" s="769"/>
      <c r="H23" s="769"/>
      <c r="I23" s="769"/>
      <c r="J23" s="769"/>
      <c r="K23" s="769"/>
      <c r="L23" s="769"/>
      <c r="M23" s="770"/>
      <c r="N23" s="362"/>
      <c r="O23" s="362"/>
      <c r="P23" s="362"/>
      <c r="Q23" s="362"/>
      <c r="R23" s="362"/>
      <c r="S23" s="362"/>
      <c r="T23" s="362"/>
      <c r="U23" s="362"/>
      <c r="V23" s="362"/>
      <c r="W23" s="362"/>
      <c r="X23" s="362"/>
      <c r="Y23" s="362"/>
      <c r="Z23" s="362"/>
      <c r="AA23" s="362"/>
      <c r="AB23" s="362"/>
      <c r="AC23" s="362"/>
      <c r="AD23" s="362"/>
      <c r="AE23" s="362"/>
      <c r="AF23" s="362"/>
    </row>
    <row r="24" spans="1:13" ht="29.25" customHeight="1">
      <c r="A24" s="784"/>
      <c r="B24" s="378" t="str">
        <f>'7B HFC, PFC GWPs'!A7</f>
        <v>HFC-23</v>
      </c>
      <c r="C24" s="379">
        <f>'7B HFC, PFC GWPs'!D7</f>
        <v>12400</v>
      </c>
      <c r="D24" s="380">
        <v>25</v>
      </c>
      <c r="E24" s="365">
        <v>0.005</v>
      </c>
      <c r="F24" s="379">
        <v>50</v>
      </c>
      <c r="G24" s="366">
        <v>1</v>
      </c>
      <c r="H24" s="366">
        <v>0.2</v>
      </c>
      <c r="I24" s="380">
        <v>10</v>
      </c>
      <c r="J24" s="366">
        <v>0.5</v>
      </c>
      <c r="K24" s="367">
        <v>0.5</v>
      </c>
      <c r="L24" s="402">
        <f>((D24*E24)+(F24*G24*H24)+(I24*J24*K24))/2000</f>
        <v>0.0063125</v>
      </c>
      <c r="M24" s="368">
        <f>C24*L24</f>
        <v>78.275</v>
      </c>
    </row>
    <row r="25" spans="1:13" ht="27.75" customHeight="1">
      <c r="A25" s="784"/>
      <c r="B25" s="378"/>
      <c r="C25" s="379"/>
      <c r="D25" s="380"/>
      <c r="E25" s="365">
        <v>0.005</v>
      </c>
      <c r="F25" s="379"/>
      <c r="G25" s="366">
        <v>1</v>
      </c>
      <c r="H25" s="366">
        <v>0.2</v>
      </c>
      <c r="I25" s="380"/>
      <c r="J25" s="366">
        <v>0.5</v>
      </c>
      <c r="K25" s="367">
        <v>0.5</v>
      </c>
      <c r="L25" s="402">
        <f aca="true" t="shared" si="0" ref="L25:L35">((D25*E25)+(F25*G25*H25)+(I25*J25*K25))/2000</f>
        <v>0</v>
      </c>
      <c r="M25" s="368">
        <f aca="true" t="shared" si="1" ref="M25:M35">C25*L25</f>
        <v>0</v>
      </c>
    </row>
    <row r="26" spans="1:13" ht="27.75" customHeight="1">
      <c r="A26" s="784"/>
      <c r="B26" s="378"/>
      <c r="C26" s="379"/>
      <c r="D26" s="380"/>
      <c r="E26" s="365">
        <v>0.005</v>
      </c>
      <c r="F26" s="379"/>
      <c r="G26" s="366">
        <v>1</v>
      </c>
      <c r="H26" s="366">
        <v>0.2</v>
      </c>
      <c r="I26" s="380"/>
      <c r="J26" s="366">
        <v>0.5</v>
      </c>
      <c r="K26" s="367">
        <v>0.5</v>
      </c>
      <c r="L26" s="402">
        <f t="shared" si="0"/>
        <v>0</v>
      </c>
      <c r="M26" s="368">
        <f t="shared" si="1"/>
        <v>0</v>
      </c>
    </row>
    <row r="27" spans="1:13" ht="27.75" customHeight="1">
      <c r="A27" s="784"/>
      <c r="B27" s="378"/>
      <c r="C27" s="379"/>
      <c r="D27" s="380"/>
      <c r="E27" s="365">
        <v>0.005</v>
      </c>
      <c r="F27" s="379"/>
      <c r="G27" s="366">
        <v>1</v>
      </c>
      <c r="H27" s="366">
        <v>0.2</v>
      </c>
      <c r="I27" s="380"/>
      <c r="J27" s="366">
        <v>0.5</v>
      </c>
      <c r="K27" s="367">
        <v>0.5</v>
      </c>
      <c r="L27" s="402">
        <f t="shared" si="0"/>
        <v>0</v>
      </c>
      <c r="M27" s="368">
        <f t="shared" si="1"/>
        <v>0</v>
      </c>
    </row>
    <row r="28" spans="1:13" ht="27" customHeight="1">
      <c r="A28" s="784"/>
      <c r="B28" s="378"/>
      <c r="C28" s="379"/>
      <c r="D28" s="380"/>
      <c r="E28" s="365">
        <v>0.005</v>
      </c>
      <c r="F28" s="379"/>
      <c r="G28" s="366">
        <v>1</v>
      </c>
      <c r="H28" s="366">
        <v>0.2</v>
      </c>
      <c r="I28" s="380"/>
      <c r="J28" s="366">
        <v>0.5</v>
      </c>
      <c r="K28" s="367">
        <v>0.5</v>
      </c>
      <c r="L28" s="402">
        <f t="shared" si="0"/>
        <v>0</v>
      </c>
      <c r="M28" s="368">
        <f t="shared" si="1"/>
        <v>0</v>
      </c>
    </row>
    <row r="29" spans="1:13" ht="21" customHeight="1">
      <c r="A29" s="784"/>
      <c r="B29" s="775" t="s">
        <v>214</v>
      </c>
      <c r="C29" s="775"/>
      <c r="D29" s="775"/>
      <c r="E29" s="775"/>
      <c r="F29" s="775"/>
      <c r="G29" s="775"/>
      <c r="H29" s="775"/>
      <c r="I29" s="775"/>
      <c r="J29" s="775"/>
      <c r="K29" s="775"/>
      <c r="L29" s="775"/>
      <c r="M29" s="776"/>
    </row>
    <row r="30" spans="1:13" ht="27" customHeight="1">
      <c r="A30" s="784"/>
      <c r="B30" s="378" t="str">
        <f>'7B HFC, PFC GWPs'!A11</f>
        <v>HFC-134</v>
      </c>
      <c r="C30" s="379">
        <f>'7B HFC, PFC GWPs'!D11</f>
        <v>1120</v>
      </c>
      <c r="D30" s="380">
        <v>20</v>
      </c>
      <c r="E30" s="366">
        <v>0.01</v>
      </c>
      <c r="F30" s="381">
        <v>45</v>
      </c>
      <c r="G30" s="366">
        <v>1</v>
      </c>
      <c r="H30" s="366">
        <v>0.1</v>
      </c>
      <c r="I30" s="380">
        <v>5</v>
      </c>
      <c r="J30" s="366">
        <v>0.8</v>
      </c>
      <c r="K30" s="367">
        <v>0.8</v>
      </c>
      <c r="L30" s="402">
        <f t="shared" si="0"/>
        <v>0.00395</v>
      </c>
      <c r="M30" s="369">
        <f t="shared" si="1"/>
        <v>4.424</v>
      </c>
    </row>
    <row r="31" spans="1:13" ht="27" customHeight="1">
      <c r="A31" s="784"/>
      <c r="B31" s="378"/>
      <c r="C31" s="379"/>
      <c r="D31" s="380"/>
      <c r="E31" s="366">
        <v>0.01</v>
      </c>
      <c r="F31" s="381"/>
      <c r="G31" s="366">
        <v>1</v>
      </c>
      <c r="H31" s="366">
        <v>0.1</v>
      </c>
      <c r="I31" s="380"/>
      <c r="J31" s="366">
        <v>0.8</v>
      </c>
      <c r="K31" s="367">
        <v>0.8</v>
      </c>
      <c r="L31" s="402">
        <f t="shared" si="0"/>
        <v>0</v>
      </c>
      <c r="M31" s="369">
        <f t="shared" si="1"/>
        <v>0</v>
      </c>
    </row>
    <row r="32" spans="1:13" ht="27" customHeight="1">
      <c r="A32" s="784"/>
      <c r="B32" s="378"/>
      <c r="C32" s="379"/>
      <c r="D32" s="380"/>
      <c r="E32" s="366">
        <v>0.01</v>
      </c>
      <c r="F32" s="381"/>
      <c r="G32" s="366">
        <v>1</v>
      </c>
      <c r="H32" s="366">
        <v>0.1</v>
      </c>
      <c r="I32" s="380"/>
      <c r="J32" s="366">
        <v>0.8</v>
      </c>
      <c r="K32" s="367">
        <v>0.8</v>
      </c>
      <c r="L32" s="402">
        <f t="shared" si="0"/>
        <v>0</v>
      </c>
      <c r="M32" s="369">
        <f t="shared" si="1"/>
        <v>0</v>
      </c>
    </row>
    <row r="33" spans="1:13" ht="18.75" customHeight="1">
      <c r="A33" s="784"/>
      <c r="B33" s="775" t="s">
        <v>215</v>
      </c>
      <c r="C33" s="775"/>
      <c r="D33" s="775"/>
      <c r="E33" s="775"/>
      <c r="F33" s="775"/>
      <c r="G33" s="775"/>
      <c r="H33" s="775"/>
      <c r="I33" s="775"/>
      <c r="J33" s="775"/>
      <c r="K33" s="775"/>
      <c r="L33" s="775"/>
      <c r="M33" s="776"/>
    </row>
    <row r="34" spans="1:13" ht="27" customHeight="1">
      <c r="A34" s="784"/>
      <c r="B34" s="378" t="str">
        <f>'7B HFC, PFC GWPs'!A17</f>
        <v>HFC-161</v>
      </c>
      <c r="C34" s="379">
        <f>'7B HFC, PFC GWPs'!D17</f>
        <v>4</v>
      </c>
      <c r="D34" s="380">
        <v>20</v>
      </c>
      <c r="E34" s="366">
        <v>0.01</v>
      </c>
      <c r="F34" s="381">
        <v>40</v>
      </c>
      <c r="G34" s="366">
        <v>1</v>
      </c>
      <c r="H34" s="365">
        <v>0.005</v>
      </c>
      <c r="I34" s="380">
        <v>5</v>
      </c>
      <c r="J34" s="366">
        <v>0.8</v>
      </c>
      <c r="K34" s="367">
        <v>0.7</v>
      </c>
      <c r="L34" s="402">
        <f t="shared" si="0"/>
        <v>0.0015999999999999999</v>
      </c>
      <c r="M34" s="368">
        <f t="shared" si="1"/>
        <v>0.0063999999999999994</v>
      </c>
    </row>
    <row r="35" spans="1:13" ht="27" customHeight="1">
      <c r="A35" s="784"/>
      <c r="B35" s="378"/>
      <c r="C35" s="379"/>
      <c r="D35" s="380"/>
      <c r="E35" s="366">
        <v>0.01</v>
      </c>
      <c r="F35" s="381"/>
      <c r="G35" s="366">
        <v>1</v>
      </c>
      <c r="H35" s="365">
        <v>0.005</v>
      </c>
      <c r="I35" s="380"/>
      <c r="J35" s="366">
        <v>0.8</v>
      </c>
      <c r="K35" s="367">
        <v>0.7</v>
      </c>
      <c r="L35" s="402">
        <f t="shared" si="0"/>
        <v>0</v>
      </c>
      <c r="M35" s="368">
        <f t="shared" si="1"/>
        <v>0</v>
      </c>
    </row>
    <row r="36" spans="1:13" ht="27" customHeight="1" thickBot="1">
      <c r="A36" s="785"/>
      <c r="B36" s="378"/>
      <c r="C36" s="379"/>
      <c r="D36" s="380"/>
      <c r="E36" s="366">
        <v>0.01</v>
      </c>
      <c r="F36" s="381"/>
      <c r="G36" s="366">
        <v>1</v>
      </c>
      <c r="H36" s="365">
        <v>0.005</v>
      </c>
      <c r="I36" s="380"/>
      <c r="J36" s="366">
        <v>0.8</v>
      </c>
      <c r="K36" s="367">
        <v>0.7</v>
      </c>
      <c r="L36" s="402">
        <f>((D36*E36)+(F36*G36*H36)+(I36*J36*K36))/2000</f>
        <v>0</v>
      </c>
      <c r="M36" s="368">
        <f>C36*L36</f>
        <v>0</v>
      </c>
    </row>
    <row r="37" spans="1:32" s="371" customFormat="1" ht="18.75" customHeight="1" thickBot="1">
      <c r="A37" s="766" t="s">
        <v>387</v>
      </c>
      <c r="B37" s="767"/>
      <c r="C37" s="767"/>
      <c r="D37" s="767"/>
      <c r="E37" s="767"/>
      <c r="F37" s="767"/>
      <c r="G37" s="767"/>
      <c r="H37" s="767"/>
      <c r="I37" s="767"/>
      <c r="J37" s="767"/>
      <c r="K37" s="767"/>
      <c r="L37" s="768"/>
      <c r="M37" s="370">
        <f>SUM(M24:M28)+SUM(M30:M32)+SUM(M34:M36)</f>
        <v>82.70540000000001</v>
      </c>
      <c r="N37" s="336"/>
      <c r="O37" s="336"/>
      <c r="P37" s="336"/>
      <c r="Q37" s="336"/>
      <c r="R37" s="336"/>
      <c r="S37" s="336"/>
      <c r="T37" s="336"/>
      <c r="U37" s="336"/>
      <c r="V37" s="336"/>
      <c r="W37" s="336"/>
      <c r="X37" s="336"/>
      <c r="Y37" s="336"/>
      <c r="Z37" s="336"/>
      <c r="AA37" s="336"/>
      <c r="AB37" s="336"/>
      <c r="AC37" s="336"/>
      <c r="AD37" s="336"/>
      <c r="AE37" s="336"/>
      <c r="AF37" s="336"/>
    </row>
    <row r="38" spans="1:32" s="363" customFormat="1" ht="23.25" customHeight="1">
      <c r="A38" s="783">
        <f>B8</f>
        <v>2</v>
      </c>
      <c r="B38" s="769" t="s">
        <v>213</v>
      </c>
      <c r="C38" s="769"/>
      <c r="D38" s="769"/>
      <c r="E38" s="769"/>
      <c r="F38" s="769"/>
      <c r="G38" s="769"/>
      <c r="H38" s="769"/>
      <c r="I38" s="769"/>
      <c r="J38" s="769"/>
      <c r="K38" s="769"/>
      <c r="L38" s="769"/>
      <c r="M38" s="770"/>
      <c r="N38" s="362"/>
      <c r="O38" s="362"/>
      <c r="P38" s="362"/>
      <c r="Q38" s="362"/>
      <c r="R38" s="362"/>
      <c r="S38" s="362"/>
      <c r="T38" s="362"/>
      <c r="U38" s="362"/>
      <c r="V38" s="362"/>
      <c r="W38" s="362"/>
      <c r="X38" s="362"/>
      <c r="Y38" s="362"/>
      <c r="Z38" s="362"/>
      <c r="AA38" s="362"/>
      <c r="AB38" s="362"/>
      <c r="AC38" s="362"/>
      <c r="AD38" s="362"/>
      <c r="AE38" s="362"/>
      <c r="AF38" s="362"/>
    </row>
    <row r="39" spans="1:13" ht="29.25" customHeight="1">
      <c r="A39" s="784"/>
      <c r="B39" s="378" t="str">
        <f>'7B HFC, PFC GWPs'!A8</f>
        <v>HFC-41</v>
      </c>
      <c r="C39" s="379">
        <f>'7B HFC, PFC GWPs'!D8</f>
        <v>116</v>
      </c>
      <c r="D39" s="380">
        <v>15</v>
      </c>
      <c r="E39" s="365">
        <v>0.005</v>
      </c>
      <c r="F39" s="379">
        <v>50</v>
      </c>
      <c r="G39" s="366">
        <v>1</v>
      </c>
      <c r="H39" s="366">
        <v>0.2</v>
      </c>
      <c r="I39" s="380">
        <v>15</v>
      </c>
      <c r="J39" s="366">
        <v>0.5</v>
      </c>
      <c r="K39" s="367">
        <v>0.5</v>
      </c>
      <c r="L39" s="402">
        <f>((D39*E39)+(F39*G39*H39)+(I39*J39*K39))/2000</f>
        <v>0.006912499999999999</v>
      </c>
      <c r="M39" s="369">
        <f>C39*L39</f>
        <v>0.80185</v>
      </c>
    </row>
    <row r="40" spans="1:13" ht="27.75" customHeight="1">
      <c r="A40" s="784"/>
      <c r="B40" s="378" t="str">
        <f>'7B HFC, PFC GWPs'!A10</f>
        <v>HFR-125</v>
      </c>
      <c r="C40" s="379">
        <f>'7B HFC, PFC GWPs'!D10</f>
        <v>3170</v>
      </c>
      <c r="D40" s="380">
        <v>5</v>
      </c>
      <c r="E40" s="365">
        <v>0.005</v>
      </c>
      <c r="F40" s="379">
        <v>20</v>
      </c>
      <c r="G40" s="366">
        <v>1</v>
      </c>
      <c r="H40" s="366">
        <v>0.2</v>
      </c>
      <c r="I40" s="380">
        <v>10</v>
      </c>
      <c r="J40" s="366">
        <v>0.5</v>
      </c>
      <c r="K40" s="367">
        <v>0.5</v>
      </c>
      <c r="L40" s="402">
        <f>((D40*E40)+(F40*G40*H40)+(I40*J40*K40))/2000</f>
        <v>0.0032625</v>
      </c>
      <c r="M40" s="369">
        <f>C40*L40</f>
        <v>10.342125000000001</v>
      </c>
    </row>
    <row r="41" spans="1:13" ht="27.75" customHeight="1">
      <c r="A41" s="784"/>
      <c r="B41" s="378"/>
      <c r="C41" s="379"/>
      <c r="D41" s="380"/>
      <c r="E41" s="365">
        <v>0.005</v>
      </c>
      <c r="F41" s="379"/>
      <c r="G41" s="366">
        <v>1</v>
      </c>
      <c r="H41" s="366">
        <v>0.2</v>
      </c>
      <c r="I41" s="380"/>
      <c r="J41" s="366">
        <v>0.5</v>
      </c>
      <c r="K41" s="367">
        <v>0.5</v>
      </c>
      <c r="L41" s="402">
        <f>((D41*E41)+(F41*G41*H41)+(I41*J41*K41))/2000</f>
        <v>0</v>
      </c>
      <c r="M41" s="369">
        <f>C41*L41</f>
        <v>0</v>
      </c>
    </row>
    <row r="42" spans="1:13" ht="27.75" customHeight="1">
      <c r="A42" s="784"/>
      <c r="B42" s="378"/>
      <c r="C42" s="379"/>
      <c r="D42" s="380"/>
      <c r="E42" s="365">
        <v>0.005</v>
      </c>
      <c r="F42" s="379"/>
      <c r="G42" s="366">
        <v>1</v>
      </c>
      <c r="H42" s="366">
        <v>0.2</v>
      </c>
      <c r="I42" s="380"/>
      <c r="J42" s="366">
        <v>0.5</v>
      </c>
      <c r="K42" s="367">
        <v>0.5</v>
      </c>
      <c r="L42" s="402">
        <f>((D42*E42)+(F42*G42*H42)+(I42*J42*K42))/2000</f>
        <v>0</v>
      </c>
      <c r="M42" s="369">
        <f>C42*L42</f>
        <v>0</v>
      </c>
    </row>
    <row r="43" spans="1:13" ht="27" customHeight="1">
      <c r="A43" s="784"/>
      <c r="B43" s="378"/>
      <c r="C43" s="379"/>
      <c r="D43" s="380"/>
      <c r="E43" s="365">
        <v>0.005</v>
      </c>
      <c r="F43" s="379"/>
      <c r="G43" s="366">
        <v>1</v>
      </c>
      <c r="H43" s="366">
        <v>0.2</v>
      </c>
      <c r="I43" s="380"/>
      <c r="J43" s="366">
        <v>0.5</v>
      </c>
      <c r="K43" s="367">
        <v>0.5</v>
      </c>
      <c r="L43" s="402">
        <f>((D43*E43)+(F43*G43*H43)+(I43*J43*K43))/2000</f>
        <v>0</v>
      </c>
      <c r="M43" s="369">
        <f>C43*L43</f>
        <v>0</v>
      </c>
    </row>
    <row r="44" spans="1:13" ht="21" customHeight="1">
      <c r="A44" s="784"/>
      <c r="B44" s="775" t="s">
        <v>214</v>
      </c>
      <c r="C44" s="775"/>
      <c r="D44" s="775"/>
      <c r="E44" s="775"/>
      <c r="F44" s="775"/>
      <c r="G44" s="775"/>
      <c r="H44" s="775"/>
      <c r="I44" s="775"/>
      <c r="J44" s="775"/>
      <c r="K44" s="775"/>
      <c r="L44" s="775"/>
      <c r="M44" s="776"/>
    </row>
    <row r="45" spans="1:13" ht="27" customHeight="1">
      <c r="A45" s="784"/>
      <c r="B45" s="378"/>
      <c r="C45" s="379"/>
      <c r="D45" s="380"/>
      <c r="E45" s="366">
        <v>0.01</v>
      </c>
      <c r="F45" s="381">
        <v>100</v>
      </c>
      <c r="G45" s="366">
        <v>1</v>
      </c>
      <c r="H45" s="366">
        <v>0.1</v>
      </c>
      <c r="I45" s="380">
        <v>10</v>
      </c>
      <c r="J45" s="366">
        <v>0.8</v>
      </c>
      <c r="K45" s="367">
        <v>0.8</v>
      </c>
      <c r="L45" s="402">
        <f>((D45*E45)+(F45*G45*H45)+(I45*J45*K45))/2000</f>
        <v>0.008199999999999999</v>
      </c>
      <c r="M45" s="369">
        <f>C45*L45</f>
        <v>0</v>
      </c>
    </row>
    <row r="46" spans="1:13" ht="27" customHeight="1">
      <c r="A46" s="784"/>
      <c r="B46" s="378"/>
      <c r="C46" s="379"/>
      <c r="D46" s="380"/>
      <c r="E46" s="366">
        <v>0.01</v>
      </c>
      <c r="F46" s="381"/>
      <c r="G46" s="366">
        <v>1</v>
      </c>
      <c r="H46" s="366">
        <v>0.1</v>
      </c>
      <c r="I46" s="380"/>
      <c r="J46" s="366">
        <v>0.8</v>
      </c>
      <c r="K46" s="367">
        <v>0.8</v>
      </c>
      <c r="L46" s="402">
        <f>((D46*E46)+(F46*G46*H46)+(I46*J46*K46))/2000</f>
        <v>0</v>
      </c>
      <c r="M46" s="369">
        <f>C46*L46</f>
        <v>0</v>
      </c>
    </row>
    <row r="47" spans="1:13" ht="27" customHeight="1">
      <c r="A47" s="784"/>
      <c r="B47" s="378"/>
      <c r="C47" s="379"/>
      <c r="D47" s="380"/>
      <c r="E47" s="366">
        <v>0.01</v>
      </c>
      <c r="F47" s="381"/>
      <c r="G47" s="366">
        <v>1</v>
      </c>
      <c r="H47" s="366">
        <v>0.1</v>
      </c>
      <c r="I47" s="380"/>
      <c r="J47" s="366">
        <v>0.8</v>
      </c>
      <c r="K47" s="367">
        <v>0.8</v>
      </c>
      <c r="L47" s="402">
        <f>((D47*E47)+(F47*G47*H47)+(I47*J47*K47))/2000</f>
        <v>0</v>
      </c>
      <c r="M47" s="369">
        <f>C47*L47</f>
        <v>0</v>
      </c>
    </row>
    <row r="48" spans="1:13" ht="18.75" customHeight="1">
      <c r="A48" s="784"/>
      <c r="B48" s="775" t="s">
        <v>215</v>
      </c>
      <c r="C48" s="775"/>
      <c r="D48" s="775"/>
      <c r="E48" s="775"/>
      <c r="F48" s="775"/>
      <c r="G48" s="775"/>
      <c r="H48" s="775"/>
      <c r="I48" s="775"/>
      <c r="J48" s="775"/>
      <c r="K48" s="775"/>
      <c r="L48" s="775"/>
      <c r="M48" s="776"/>
    </row>
    <row r="49" spans="1:13" ht="27" customHeight="1">
      <c r="A49" s="784"/>
      <c r="B49" s="378"/>
      <c r="C49" s="379"/>
      <c r="D49" s="380"/>
      <c r="E49" s="366">
        <v>0.01</v>
      </c>
      <c r="F49" s="381">
        <v>50</v>
      </c>
      <c r="G49" s="366">
        <v>1</v>
      </c>
      <c r="H49" s="365">
        <v>0.005</v>
      </c>
      <c r="I49" s="380">
        <v>25</v>
      </c>
      <c r="J49" s="366">
        <v>0.8</v>
      </c>
      <c r="K49" s="367">
        <v>0.7</v>
      </c>
      <c r="L49" s="402">
        <f>((D49*E49)+(F49*G49*H49)+(I49*J49*K49))/2000</f>
        <v>0.007125</v>
      </c>
      <c r="M49" s="369">
        <f>C49*L49</f>
        <v>0</v>
      </c>
    </row>
    <row r="50" spans="1:13" ht="27" customHeight="1">
      <c r="A50" s="784"/>
      <c r="B50" s="378"/>
      <c r="C50" s="379"/>
      <c r="D50" s="380"/>
      <c r="E50" s="366">
        <v>0.01</v>
      </c>
      <c r="F50" s="381"/>
      <c r="G50" s="366">
        <v>1</v>
      </c>
      <c r="H50" s="365">
        <v>0.005</v>
      </c>
      <c r="I50" s="380"/>
      <c r="J50" s="366">
        <v>0.8</v>
      </c>
      <c r="K50" s="367">
        <v>0.7</v>
      </c>
      <c r="L50" s="402">
        <f>((D50*E50)+(F50*G50*H50)+(I50*J50*K50))/2000</f>
        <v>0</v>
      </c>
      <c r="M50" s="369">
        <f>C50*L50</f>
        <v>0</v>
      </c>
    </row>
    <row r="51" spans="1:13" ht="27" customHeight="1" thickBot="1">
      <c r="A51" s="785"/>
      <c r="B51" s="378"/>
      <c r="C51" s="379"/>
      <c r="D51" s="380"/>
      <c r="E51" s="366">
        <v>0.01</v>
      </c>
      <c r="F51" s="381"/>
      <c r="G51" s="366">
        <v>1</v>
      </c>
      <c r="H51" s="365">
        <v>0.005</v>
      </c>
      <c r="I51" s="380"/>
      <c r="J51" s="366">
        <v>0.8</v>
      </c>
      <c r="K51" s="367">
        <v>0.7</v>
      </c>
      <c r="L51" s="402">
        <f>((D51*E51)+(F51*G51*H51)+(I51*J51*K51))/2000</f>
        <v>0</v>
      </c>
      <c r="M51" s="369">
        <f>C51*L51</f>
        <v>0</v>
      </c>
    </row>
    <row r="52" spans="1:32" s="371" customFormat="1" ht="18.75" customHeight="1" thickBot="1">
      <c r="A52" s="766" t="s">
        <v>388</v>
      </c>
      <c r="B52" s="767"/>
      <c r="C52" s="767"/>
      <c r="D52" s="767"/>
      <c r="E52" s="767"/>
      <c r="F52" s="767"/>
      <c r="G52" s="767"/>
      <c r="H52" s="767"/>
      <c r="I52" s="767"/>
      <c r="J52" s="767"/>
      <c r="K52" s="767"/>
      <c r="L52" s="768"/>
      <c r="M52" s="370">
        <f>SUM(M39:M43)+SUM(M45:M47)+SUM(M49:M51)</f>
        <v>11.143975000000001</v>
      </c>
      <c r="N52" s="336"/>
      <c r="O52" s="336"/>
      <c r="P52" s="336"/>
      <c r="Q52" s="336"/>
      <c r="R52" s="336"/>
      <c r="S52" s="336"/>
      <c r="T52" s="336"/>
      <c r="U52" s="336"/>
      <c r="V52" s="336"/>
      <c r="W52" s="336"/>
      <c r="X52" s="336"/>
      <c r="Y52" s="336"/>
      <c r="Z52" s="336"/>
      <c r="AA52" s="336"/>
      <c r="AB52" s="336"/>
      <c r="AC52" s="336"/>
      <c r="AD52" s="336"/>
      <c r="AE52" s="336"/>
      <c r="AF52" s="336"/>
    </row>
    <row r="53" spans="1:32" s="363" customFormat="1" ht="23.25" customHeight="1">
      <c r="A53" s="783">
        <f>B9</f>
        <v>3</v>
      </c>
      <c r="B53" s="769" t="s">
        <v>213</v>
      </c>
      <c r="C53" s="769"/>
      <c r="D53" s="769"/>
      <c r="E53" s="769"/>
      <c r="F53" s="769"/>
      <c r="G53" s="769"/>
      <c r="H53" s="769"/>
      <c r="I53" s="769"/>
      <c r="J53" s="769"/>
      <c r="K53" s="769"/>
      <c r="L53" s="769"/>
      <c r="M53" s="770"/>
      <c r="N53" s="362"/>
      <c r="O53" s="362"/>
      <c r="P53" s="362"/>
      <c r="Q53" s="362"/>
      <c r="R53" s="362"/>
      <c r="S53" s="362"/>
      <c r="T53" s="362"/>
      <c r="U53" s="362"/>
      <c r="V53" s="362"/>
      <c r="W53" s="362"/>
      <c r="X53" s="362"/>
      <c r="Y53" s="362"/>
      <c r="Z53" s="362"/>
      <c r="AA53" s="362"/>
      <c r="AB53" s="362"/>
      <c r="AC53" s="362"/>
      <c r="AD53" s="362"/>
      <c r="AE53" s="362"/>
      <c r="AF53" s="362"/>
    </row>
    <row r="54" spans="1:13" ht="29.25" customHeight="1">
      <c r="A54" s="784"/>
      <c r="B54" s="378" t="str">
        <f>'7B HFC, PFC GWPs'!A8</f>
        <v>HFC-41</v>
      </c>
      <c r="C54" s="379">
        <f>'7B HFC, PFC GWPs'!D8</f>
        <v>116</v>
      </c>
      <c r="D54" s="380">
        <v>100</v>
      </c>
      <c r="E54" s="365">
        <v>0.005</v>
      </c>
      <c r="F54" s="379">
        <v>300</v>
      </c>
      <c r="G54" s="366">
        <v>1</v>
      </c>
      <c r="H54" s="366">
        <v>0.2</v>
      </c>
      <c r="I54" s="380">
        <v>75</v>
      </c>
      <c r="J54" s="366">
        <v>0.5</v>
      </c>
      <c r="K54" s="367">
        <v>0.5</v>
      </c>
      <c r="L54" s="402">
        <f>((D54*E54)+(F54*G54*H54)+(I54*J54*K54))/2000</f>
        <v>0.039625</v>
      </c>
      <c r="M54" s="369">
        <f>C54*L54</f>
        <v>4.5965</v>
      </c>
    </row>
    <row r="55" spans="1:13" ht="27.75" customHeight="1">
      <c r="A55" s="784"/>
      <c r="B55" s="378"/>
      <c r="C55" s="379"/>
      <c r="D55" s="380"/>
      <c r="E55" s="365">
        <v>0.005</v>
      </c>
      <c r="F55" s="379"/>
      <c r="G55" s="366">
        <v>1</v>
      </c>
      <c r="H55" s="366">
        <v>0.2</v>
      </c>
      <c r="I55" s="380"/>
      <c r="J55" s="366">
        <v>0.5</v>
      </c>
      <c r="K55" s="367">
        <v>0.5</v>
      </c>
      <c r="L55" s="402">
        <f>((D55*E55)+(F55*G55*H55)+(I55*J55*K55))/2000</f>
        <v>0</v>
      </c>
      <c r="M55" s="369">
        <f>C55*L55</f>
        <v>0</v>
      </c>
    </row>
    <row r="56" spans="1:13" ht="27.75" customHeight="1">
      <c r="A56" s="784"/>
      <c r="B56" s="378"/>
      <c r="C56" s="379"/>
      <c r="D56" s="380"/>
      <c r="E56" s="365">
        <v>0.005</v>
      </c>
      <c r="F56" s="379"/>
      <c r="G56" s="366">
        <v>1</v>
      </c>
      <c r="H56" s="366">
        <v>0.2</v>
      </c>
      <c r="I56" s="380"/>
      <c r="J56" s="366">
        <v>0.5</v>
      </c>
      <c r="K56" s="367">
        <v>0.5</v>
      </c>
      <c r="L56" s="402">
        <f>((D56*E56)+(F56*G56*H56)+(I56*J56*K56))/2000</f>
        <v>0</v>
      </c>
      <c r="M56" s="369">
        <f>C56*L56</f>
        <v>0</v>
      </c>
    </row>
    <row r="57" spans="1:13" ht="27.75" customHeight="1">
      <c r="A57" s="784"/>
      <c r="B57" s="378"/>
      <c r="C57" s="379"/>
      <c r="D57" s="380"/>
      <c r="E57" s="365">
        <v>0.005</v>
      </c>
      <c r="F57" s="379"/>
      <c r="G57" s="366">
        <v>1</v>
      </c>
      <c r="H57" s="366">
        <v>0.2</v>
      </c>
      <c r="I57" s="380"/>
      <c r="J57" s="366">
        <v>0.5</v>
      </c>
      <c r="K57" s="367">
        <v>0.5</v>
      </c>
      <c r="L57" s="402">
        <f>((D57*E57)+(F57*G57*H57)+(I57*J57*K57))/2000</f>
        <v>0</v>
      </c>
      <c r="M57" s="369">
        <f>C57*L57</f>
        <v>0</v>
      </c>
    </row>
    <row r="58" spans="1:13" ht="27" customHeight="1">
      <c r="A58" s="784"/>
      <c r="B58" s="378"/>
      <c r="C58" s="379"/>
      <c r="D58" s="380"/>
      <c r="E58" s="365">
        <v>0.005</v>
      </c>
      <c r="F58" s="379"/>
      <c r="G58" s="366">
        <v>1</v>
      </c>
      <c r="H58" s="366">
        <v>0.2</v>
      </c>
      <c r="I58" s="380"/>
      <c r="J58" s="366">
        <v>0.5</v>
      </c>
      <c r="K58" s="367">
        <v>0.5</v>
      </c>
      <c r="L58" s="402">
        <f>((D58*E58)+(F58*G58*H58)+(I58*J58*K58))/2000</f>
        <v>0</v>
      </c>
      <c r="M58" s="369">
        <f>C58*L58</f>
        <v>0</v>
      </c>
    </row>
    <row r="59" spans="1:13" ht="21" customHeight="1">
      <c r="A59" s="784"/>
      <c r="B59" s="775" t="s">
        <v>214</v>
      </c>
      <c r="C59" s="775"/>
      <c r="D59" s="775"/>
      <c r="E59" s="775"/>
      <c r="F59" s="775"/>
      <c r="G59" s="775"/>
      <c r="H59" s="775"/>
      <c r="I59" s="775"/>
      <c r="J59" s="775"/>
      <c r="K59" s="775"/>
      <c r="L59" s="775"/>
      <c r="M59" s="776"/>
    </row>
    <row r="60" spans="1:13" ht="27" customHeight="1">
      <c r="A60" s="784"/>
      <c r="B60" s="378"/>
      <c r="C60" s="379"/>
      <c r="D60" s="380"/>
      <c r="E60" s="366">
        <v>0.01</v>
      </c>
      <c r="F60" s="381">
        <v>140</v>
      </c>
      <c r="G60" s="366">
        <v>1</v>
      </c>
      <c r="H60" s="366">
        <v>0.1</v>
      </c>
      <c r="I60" s="380">
        <v>45</v>
      </c>
      <c r="J60" s="366">
        <v>0.8</v>
      </c>
      <c r="K60" s="367">
        <v>0.8</v>
      </c>
      <c r="L60" s="402">
        <f>((D60*E60)+(F60*G60*H60)+(I60*J60*K60))/2000</f>
        <v>0.0214</v>
      </c>
      <c r="M60" s="372">
        <f>C60*L60</f>
        <v>0</v>
      </c>
    </row>
    <row r="61" spans="1:13" ht="27" customHeight="1">
      <c r="A61" s="784"/>
      <c r="B61" s="378"/>
      <c r="C61" s="379"/>
      <c r="D61" s="380"/>
      <c r="E61" s="366">
        <v>0.01</v>
      </c>
      <c r="F61" s="381"/>
      <c r="G61" s="366">
        <v>1</v>
      </c>
      <c r="H61" s="366">
        <v>0.1</v>
      </c>
      <c r="I61" s="380"/>
      <c r="J61" s="366">
        <v>0.8</v>
      </c>
      <c r="K61" s="367">
        <v>0.8</v>
      </c>
      <c r="L61" s="402">
        <f>((D61*E61)+(F61*G61*H61)+(I61*J61*K61))/2000</f>
        <v>0</v>
      </c>
      <c r="M61" s="372">
        <f>C61*L61</f>
        <v>0</v>
      </c>
    </row>
    <row r="62" spans="1:13" ht="27" customHeight="1">
      <c r="A62" s="784"/>
      <c r="B62" s="378"/>
      <c r="C62" s="379"/>
      <c r="D62" s="380"/>
      <c r="E62" s="366">
        <v>0.01</v>
      </c>
      <c r="F62" s="381"/>
      <c r="G62" s="366">
        <v>1</v>
      </c>
      <c r="H62" s="366">
        <v>0.1</v>
      </c>
      <c r="I62" s="380"/>
      <c r="J62" s="366">
        <v>0.8</v>
      </c>
      <c r="K62" s="367">
        <v>0.8</v>
      </c>
      <c r="L62" s="402">
        <f>((D62*E62)+(F62*G62*H62)+(I62*J62*K62))/2000</f>
        <v>0</v>
      </c>
      <c r="M62" s="372">
        <f>C62*L62</f>
        <v>0</v>
      </c>
    </row>
    <row r="63" spans="1:13" ht="18.75" customHeight="1">
      <c r="A63" s="784"/>
      <c r="B63" s="775" t="s">
        <v>215</v>
      </c>
      <c r="C63" s="775"/>
      <c r="D63" s="775"/>
      <c r="E63" s="775"/>
      <c r="F63" s="775"/>
      <c r="G63" s="775"/>
      <c r="H63" s="775"/>
      <c r="I63" s="775"/>
      <c r="J63" s="775"/>
      <c r="K63" s="775"/>
      <c r="L63" s="775"/>
      <c r="M63" s="776"/>
    </row>
    <row r="64" spans="1:13" ht="27" customHeight="1">
      <c r="A64" s="784"/>
      <c r="B64" s="378"/>
      <c r="C64" s="379"/>
      <c r="D64" s="380"/>
      <c r="E64" s="366">
        <v>0.01</v>
      </c>
      <c r="F64" s="381">
        <v>100</v>
      </c>
      <c r="G64" s="366">
        <v>1</v>
      </c>
      <c r="H64" s="365">
        <v>0.005</v>
      </c>
      <c r="I64" s="380">
        <v>50</v>
      </c>
      <c r="J64" s="366">
        <v>0.8</v>
      </c>
      <c r="K64" s="367">
        <v>0.7</v>
      </c>
      <c r="L64" s="402">
        <f>((D64*E64)+(F64*G64*H64)+(I64*J64*K64))/2000</f>
        <v>0.01425</v>
      </c>
      <c r="M64" s="372">
        <f>C64*L64</f>
        <v>0</v>
      </c>
    </row>
    <row r="65" spans="1:13" ht="27" customHeight="1">
      <c r="A65" s="784"/>
      <c r="B65" s="378"/>
      <c r="C65" s="379"/>
      <c r="D65" s="380"/>
      <c r="E65" s="366">
        <v>0.01</v>
      </c>
      <c r="F65" s="381"/>
      <c r="G65" s="366">
        <v>1</v>
      </c>
      <c r="H65" s="365">
        <v>0.005</v>
      </c>
      <c r="I65" s="380"/>
      <c r="J65" s="366">
        <v>0.8</v>
      </c>
      <c r="K65" s="367">
        <v>0.7</v>
      </c>
      <c r="L65" s="402">
        <f>((D65*E65)+(F65*G65*H65)+(I65*J65*K65))/2000</f>
        <v>0</v>
      </c>
      <c r="M65" s="372">
        <f>C65*L65</f>
        <v>0</v>
      </c>
    </row>
    <row r="66" spans="1:13" ht="27" customHeight="1" thickBot="1">
      <c r="A66" s="785"/>
      <c r="B66" s="378"/>
      <c r="C66" s="379"/>
      <c r="D66" s="380"/>
      <c r="E66" s="366">
        <v>0.01</v>
      </c>
      <c r="F66" s="381"/>
      <c r="G66" s="366">
        <v>1</v>
      </c>
      <c r="H66" s="365">
        <v>0.005</v>
      </c>
      <c r="I66" s="380"/>
      <c r="J66" s="366">
        <v>0.8</v>
      </c>
      <c r="K66" s="367">
        <v>0.7</v>
      </c>
      <c r="L66" s="402">
        <f>((D66*E66)+(F66*G66*H66)+(I66*J66*K66))/2000</f>
        <v>0</v>
      </c>
      <c r="M66" s="372">
        <f>C66*L66</f>
        <v>0</v>
      </c>
    </row>
    <row r="67" spans="1:32" s="371" customFormat="1" ht="18.75" customHeight="1" thickBot="1">
      <c r="A67" s="766" t="s">
        <v>389</v>
      </c>
      <c r="B67" s="767"/>
      <c r="C67" s="767"/>
      <c r="D67" s="767"/>
      <c r="E67" s="767"/>
      <c r="F67" s="767"/>
      <c r="G67" s="767"/>
      <c r="H67" s="767"/>
      <c r="I67" s="767"/>
      <c r="J67" s="767"/>
      <c r="K67" s="767"/>
      <c r="L67" s="768"/>
      <c r="M67" s="370">
        <f>SUM(M54:M58)+SUM(M60:M62)+SUM(M64:M66)</f>
        <v>4.5965</v>
      </c>
      <c r="N67" s="336"/>
      <c r="O67" s="336"/>
      <c r="P67" s="336"/>
      <c r="Q67" s="336"/>
      <c r="R67" s="336"/>
      <c r="S67" s="336"/>
      <c r="T67" s="336"/>
      <c r="U67" s="336"/>
      <c r="V67" s="336"/>
      <c r="W67" s="336"/>
      <c r="X67" s="336"/>
      <c r="Y67" s="336"/>
      <c r="Z67" s="336"/>
      <c r="AA67" s="336"/>
      <c r="AB67" s="336"/>
      <c r="AC67" s="336"/>
      <c r="AD67" s="336"/>
      <c r="AE67" s="336"/>
      <c r="AF67" s="336"/>
    </row>
    <row r="68" spans="1:32" s="363" customFormat="1" ht="23.25" customHeight="1">
      <c r="A68" s="783">
        <f>B10</f>
        <v>4</v>
      </c>
      <c r="B68" s="769" t="s">
        <v>213</v>
      </c>
      <c r="C68" s="769"/>
      <c r="D68" s="769"/>
      <c r="E68" s="769"/>
      <c r="F68" s="769"/>
      <c r="G68" s="769"/>
      <c r="H68" s="769"/>
      <c r="I68" s="769"/>
      <c r="J68" s="769"/>
      <c r="K68" s="769"/>
      <c r="L68" s="769"/>
      <c r="M68" s="770"/>
      <c r="N68" s="362"/>
      <c r="O68" s="362"/>
      <c r="P68" s="362"/>
      <c r="Q68" s="362"/>
      <c r="R68" s="362"/>
      <c r="S68" s="362"/>
      <c r="T68" s="362"/>
      <c r="U68" s="362"/>
      <c r="V68" s="362"/>
      <c r="W68" s="362"/>
      <c r="X68" s="362"/>
      <c r="Y68" s="362"/>
      <c r="Z68" s="362"/>
      <c r="AA68" s="362"/>
      <c r="AB68" s="362"/>
      <c r="AC68" s="362"/>
      <c r="AD68" s="362"/>
      <c r="AE68" s="362"/>
      <c r="AF68" s="362"/>
    </row>
    <row r="69" spans="1:13" ht="29.25" customHeight="1">
      <c r="A69" s="784"/>
      <c r="B69" s="378" t="str">
        <f>'7B HFC, PFC GWPs'!A21</f>
        <v>HFC-236fa</v>
      </c>
      <c r="C69" s="379">
        <f>'7B HFC, PFC GWPs'!D21</f>
        <v>8060</v>
      </c>
      <c r="D69" s="380">
        <v>20</v>
      </c>
      <c r="E69" s="365">
        <v>0.005</v>
      </c>
      <c r="F69" s="379">
        <v>150</v>
      </c>
      <c r="G69" s="366">
        <v>1</v>
      </c>
      <c r="H69" s="366">
        <v>0.2</v>
      </c>
      <c r="I69" s="380">
        <v>13</v>
      </c>
      <c r="J69" s="366">
        <v>0.5</v>
      </c>
      <c r="K69" s="367">
        <v>0.5</v>
      </c>
      <c r="L69" s="402">
        <f>((D69*E69)+(F69*G69*H69)+(I69*J69*K69))/2000</f>
        <v>0.016675000000000002</v>
      </c>
      <c r="M69" s="372">
        <f>C69*L69</f>
        <v>134.40050000000002</v>
      </c>
    </row>
    <row r="70" spans="1:13" ht="27.75" customHeight="1">
      <c r="A70" s="784"/>
      <c r="B70" s="378"/>
      <c r="C70" s="379"/>
      <c r="D70" s="380"/>
      <c r="E70" s="365">
        <v>0.005</v>
      </c>
      <c r="F70" s="379"/>
      <c r="G70" s="366">
        <v>1</v>
      </c>
      <c r="H70" s="366">
        <v>0.2</v>
      </c>
      <c r="I70" s="380"/>
      <c r="J70" s="366">
        <v>0.5</v>
      </c>
      <c r="K70" s="367">
        <v>0.5</v>
      </c>
      <c r="L70" s="402">
        <f>((D70*E70)+(F70*G70*H70)+(I70*J70*K70))/2000</f>
        <v>0</v>
      </c>
      <c r="M70" s="372">
        <f>C70*L70</f>
        <v>0</v>
      </c>
    </row>
    <row r="71" spans="1:13" ht="27.75" customHeight="1">
      <c r="A71" s="784"/>
      <c r="B71" s="378"/>
      <c r="C71" s="379"/>
      <c r="D71" s="380"/>
      <c r="E71" s="365">
        <v>0.005</v>
      </c>
      <c r="F71" s="379"/>
      <c r="G71" s="366">
        <v>1</v>
      </c>
      <c r="H71" s="366">
        <v>0.2</v>
      </c>
      <c r="I71" s="380"/>
      <c r="J71" s="366">
        <v>0.5</v>
      </c>
      <c r="K71" s="367">
        <v>0.5</v>
      </c>
      <c r="L71" s="402">
        <f>((D71*E71)+(F71*G71*H71)+(I71*J71*K71))/2000</f>
        <v>0</v>
      </c>
      <c r="M71" s="372">
        <f>C71*L71</f>
        <v>0</v>
      </c>
    </row>
    <row r="72" spans="1:13" ht="27.75" customHeight="1">
      <c r="A72" s="784"/>
      <c r="B72" s="378"/>
      <c r="C72" s="379"/>
      <c r="D72" s="380"/>
      <c r="E72" s="365">
        <v>0.005</v>
      </c>
      <c r="F72" s="379"/>
      <c r="G72" s="366">
        <v>1</v>
      </c>
      <c r="H72" s="366">
        <v>0.2</v>
      </c>
      <c r="I72" s="380"/>
      <c r="J72" s="366">
        <v>0.5</v>
      </c>
      <c r="K72" s="367">
        <v>0.5</v>
      </c>
      <c r="L72" s="402">
        <f>((D72*E72)+(F72*G72*H72)+(I72*J72*K72))/2000</f>
        <v>0</v>
      </c>
      <c r="M72" s="372">
        <f>C72*L72</f>
        <v>0</v>
      </c>
    </row>
    <row r="73" spans="1:13" ht="27" customHeight="1">
      <c r="A73" s="784"/>
      <c r="B73" s="378"/>
      <c r="C73" s="379"/>
      <c r="D73" s="380"/>
      <c r="E73" s="365">
        <v>0.005</v>
      </c>
      <c r="F73" s="379"/>
      <c r="G73" s="366">
        <v>1</v>
      </c>
      <c r="H73" s="366">
        <v>0.2</v>
      </c>
      <c r="I73" s="380"/>
      <c r="J73" s="366">
        <v>0.5</v>
      </c>
      <c r="K73" s="367">
        <v>0.5</v>
      </c>
      <c r="L73" s="402">
        <f>((D73*E73)+(F73*G73*H73)+(I73*J73*K73))/2000</f>
        <v>0</v>
      </c>
      <c r="M73" s="372">
        <f>C73*L73</f>
        <v>0</v>
      </c>
    </row>
    <row r="74" spans="1:13" ht="21" customHeight="1">
      <c r="A74" s="784"/>
      <c r="B74" s="775" t="s">
        <v>214</v>
      </c>
      <c r="C74" s="775"/>
      <c r="D74" s="775"/>
      <c r="E74" s="775"/>
      <c r="F74" s="775"/>
      <c r="G74" s="775"/>
      <c r="H74" s="775"/>
      <c r="I74" s="775"/>
      <c r="J74" s="775"/>
      <c r="K74" s="775"/>
      <c r="L74" s="775"/>
      <c r="M74" s="776"/>
    </row>
    <row r="75" spans="1:13" ht="27" customHeight="1">
      <c r="A75" s="784"/>
      <c r="B75" s="378"/>
      <c r="C75" s="379"/>
      <c r="D75" s="380"/>
      <c r="E75" s="366">
        <v>0.01</v>
      </c>
      <c r="F75" s="381"/>
      <c r="G75" s="366">
        <v>1</v>
      </c>
      <c r="H75" s="366">
        <v>0.1</v>
      </c>
      <c r="I75" s="380"/>
      <c r="J75" s="366">
        <v>0.8</v>
      </c>
      <c r="K75" s="367">
        <v>0.8</v>
      </c>
      <c r="L75" s="402">
        <f>((D75*E75)+(F75*G75*H75)+(I75*J75*K75))/2000</f>
        <v>0</v>
      </c>
      <c r="M75" s="372">
        <f>C75*L75</f>
        <v>0</v>
      </c>
    </row>
    <row r="76" spans="1:13" ht="27" customHeight="1">
      <c r="A76" s="784"/>
      <c r="B76" s="378"/>
      <c r="C76" s="379"/>
      <c r="D76" s="380"/>
      <c r="E76" s="366">
        <v>0.01</v>
      </c>
      <c r="F76" s="381"/>
      <c r="G76" s="366">
        <v>1</v>
      </c>
      <c r="H76" s="366">
        <v>0.1</v>
      </c>
      <c r="I76" s="380"/>
      <c r="J76" s="366">
        <v>0.8</v>
      </c>
      <c r="K76" s="367">
        <v>0.8</v>
      </c>
      <c r="L76" s="402">
        <f>((D76*E76)+(F76*G76*H76)+(I76*J76*K76))/2000</f>
        <v>0</v>
      </c>
      <c r="M76" s="372">
        <f>C76*L76</f>
        <v>0</v>
      </c>
    </row>
    <row r="77" spans="1:13" ht="27" customHeight="1">
      <c r="A77" s="784"/>
      <c r="B77" s="378"/>
      <c r="C77" s="379"/>
      <c r="D77" s="380"/>
      <c r="E77" s="366">
        <v>0.01</v>
      </c>
      <c r="F77" s="381"/>
      <c r="G77" s="366">
        <v>1</v>
      </c>
      <c r="H77" s="366">
        <v>0.1</v>
      </c>
      <c r="I77" s="380"/>
      <c r="J77" s="366">
        <v>0.8</v>
      </c>
      <c r="K77" s="367">
        <v>0.8</v>
      </c>
      <c r="L77" s="402">
        <f>((D77*E77)+(F77*G77*H77)+(I77*J77*K77))/2000</f>
        <v>0</v>
      </c>
      <c r="M77" s="372">
        <f>C77*L77</f>
        <v>0</v>
      </c>
    </row>
    <row r="78" spans="1:13" ht="18.75" customHeight="1">
      <c r="A78" s="784"/>
      <c r="B78" s="775" t="s">
        <v>215</v>
      </c>
      <c r="C78" s="775"/>
      <c r="D78" s="775"/>
      <c r="E78" s="775"/>
      <c r="F78" s="775"/>
      <c r="G78" s="775"/>
      <c r="H78" s="775"/>
      <c r="I78" s="775"/>
      <c r="J78" s="775"/>
      <c r="K78" s="775"/>
      <c r="L78" s="775"/>
      <c r="M78" s="776"/>
    </row>
    <row r="79" spans="1:13" ht="27" customHeight="1">
      <c r="A79" s="784"/>
      <c r="B79" s="378"/>
      <c r="C79" s="379"/>
      <c r="D79" s="380"/>
      <c r="E79" s="366">
        <v>0.01</v>
      </c>
      <c r="F79" s="381"/>
      <c r="G79" s="366">
        <v>1</v>
      </c>
      <c r="H79" s="365">
        <v>0.005</v>
      </c>
      <c r="I79" s="380"/>
      <c r="J79" s="366">
        <v>0.8</v>
      </c>
      <c r="K79" s="367">
        <v>0.7</v>
      </c>
      <c r="L79" s="402">
        <f>((D79*E79)+(F79*G79*H79)+(I79*J79*K79))/2000</f>
        <v>0</v>
      </c>
      <c r="M79" s="372">
        <f>C79*L79</f>
        <v>0</v>
      </c>
    </row>
    <row r="80" spans="1:13" ht="27" customHeight="1">
      <c r="A80" s="784"/>
      <c r="B80" s="378"/>
      <c r="C80" s="379"/>
      <c r="D80" s="380"/>
      <c r="E80" s="366">
        <v>0.01</v>
      </c>
      <c r="F80" s="381"/>
      <c r="G80" s="366">
        <v>1</v>
      </c>
      <c r="H80" s="365">
        <v>0.005</v>
      </c>
      <c r="I80" s="380"/>
      <c r="J80" s="366">
        <v>0.8</v>
      </c>
      <c r="K80" s="367">
        <v>0.7</v>
      </c>
      <c r="L80" s="402">
        <f>((D80*E80)+(F80*G80*H80)+(I80*J80*K80))/2000</f>
        <v>0</v>
      </c>
      <c r="M80" s="372">
        <f>C80*L80</f>
        <v>0</v>
      </c>
    </row>
    <row r="81" spans="1:13" ht="27" customHeight="1">
      <c r="A81" s="785"/>
      <c r="B81" s="382"/>
      <c r="C81" s="383"/>
      <c r="D81" s="384"/>
      <c r="E81" s="373">
        <v>0.01</v>
      </c>
      <c r="F81" s="385"/>
      <c r="G81" s="373">
        <v>1</v>
      </c>
      <c r="H81" s="374">
        <v>0.005</v>
      </c>
      <c r="I81" s="384"/>
      <c r="J81" s="373">
        <v>0.8</v>
      </c>
      <c r="K81" s="375">
        <v>0.7</v>
      </c>
      <c r="L81" s="403">
        <f>((D81*E81)+(F81*G81*H81)+(I81*J81*K81))/2000</f>
        <v>0</v>
      </c>
      <c r="M81" s="376">
        <f>C81*L81</f>
        <v>0</v>
      </c>
    </row>
    <row r="82" spans="1:32" s="371" customFormat="1" ht="18.75" customHeight="1">
      <c r="A82" s="781" t="s">
        <v>390</v>
      </c>
      <c r="B82" s="782"/>
      <c r="C82" s="782"/>
      <c r="D82" s="782"/>
      <c r="E82" s="782"/>
      <c r="F82" s="782"/>
      <c r="G82" s="782"/>
      <c r="H82" s="782"/>
      <c r="I82" s="782"/>
      <c r="J82" s="782"/>
      <c r="K82" s="782"/>
      <c r="L82" s="782"/>
      <c r="M82" s="377">
        <f>SUM(M69:M73)+SUM(M75:M77)+SUM(M79:M81)</f>
        <v>134.40050000000002</v>
      </c>
      <c r="N82" s="336"/>
      <c r="O82" s="336"/>
      <c r="P82" s="336"/>
      <c r="Q82" s="336"/>
      <c r="R82" s="336"/>
      <c r="S82" s="336"/>
      <c r="T82" s="336"/>
      <c r="U82" s="336"/>
      <c r="V82" s="336"/>
      <c r="W82" s="336"/>
      <c r="X82" s="336"/>
      <c r="Y82" s="336"/>
      <c r="Z82" s="336"/>
      <c r="AA82" s="336"/>
      <c r="AB82" s="336"/>
      <c r="AC82" s="336"/>
      <c r="AD82" s="336"/>
      <c r="AE82" s="336"/>
      <c r="AF82" s="336"/>
    </row>
    <row r="83" spans="1:32" s="363" customFormat="1" ht="23.25" customHeight="1">
      <c r="A83" s="783">
        <f>B11</f>
        <v>5</v>
      </c>
      <c r="B83" s="769" t="s">
        <v>213</v>
      </c>
      <c r="C83" s="769"/>
      <c r="D83" s="769"/>
      <c r="E83" s="769"/>
      <c r="F83" s="769"/>
      <c r="G83" s="769"/>
      <c r="H83" s="769"/>
      <c r="I83" s="769"/>
      <c r="J83" s="769"/>
      <c r="K83" s="769"/>
      <c r="L83" s="769"/>
      <c r="M83" s="770"/>
      <c r="N83" s="362"/>
      <c r="O83" s="362"/>
      <c r="P83" s="362"/>
      <c r="Q83" s="362"/>
      <c r="R83" s="362"/>
      <c r="S83" s="362"/>
      <c r="T83" s="362"/>
      <c r="U83" s="362"/>
      <c r="V83" s="362"/>
      <c r="W83" s="362"/>
      <c r="X83" s="362"/>
      <c r="Y83" s="362"/>
      <c r="Z83" s="362"/>
      <c r="AA83" s="362"/>
      <c r="AB83" s="362"/>
      <c r="AC83" s="362"/>
      <c r="AD83" s="362"/>
      <c r="AE83" s="362"/>
      <c r="AF83" s="362"/>
    </row>
    <row r="84" spans="1:13" ht="29.25" customHeight="1">
      <c r="A84" s="784"/>
      <c r="B84" s="378"/>
      <c r="C84" s="379"/>
      <c r="D84" s="380"/>
      <c r="E84" s="365">
        <v>0.005</v>
      </c>
      <c r="F84" s="379"/>
      <c r="G84" s="366">
        <v>1</v>
      </c>
      <c r="H84" s="366">
        <v>0.2</v>
      </c>
      <c r="I84" s="380"/>
      <c r="J84" s="366">
        <v>0.5</v>
      </c>
      <c r="K84" s="367">
        <v>0.5</v>
      </c>
      <c r="L84" s="402">
        <f>((D84*E84)+(F84*G84*H84)+(I84*J84*K84))/2000</f>
        <v>0</v>
      </c>
      <c r="M84" s="372">
        <f>C84*L84</f>
        <v>0</v>
      </c>
    </row>
    <row r="85" spans="1:13" ht="27.75" customHeight="1">
      <c r="A85" s="784"/>
      <c r="B85" s="378"/>
      <c r="C85" s="379"/>
      <c r="D85" s="380"/>
      <c r="E85" s="365">
        <v>0.005</v>
      </c>
      <c r="F85" s="379"/>
      <c r="G85" s="366">
        <v>1</v>
      </c>
      <c r="H85" s="366">
        <v>0.2</v>
      </c>
      <c r="I85" s="380"/>
      <c r="J85" s="366">
        <v>0.5</v>
      </c>
      <c r="K85" s="367">
        <v>0.5</v>
      </c>
      <c r="L85" s="402">
        <f>((D85*E85)+(F85*G85*H85)+(I85*J85*K85))/2000</f>
        <v>0</v>
      </c>
      <c r="M85" s="372">
        <f>C85*L85</f>
        <v>0</v>
      </c>
    </row>
    <row r="86" spans="1:13" ht="27.75" customHeight="1">
      <c r="A86" s="784"/>
      <c r="B86" s="378"/>
      <c r="C86" s="379"/>
      <c r="D86" s="380"/>
      <c r="E86" s="365">
        <v>0.005</v>
      </c>
      <c r="F86" s="379"/>
      <c r="G86" s="366">
        <v>1</v>
      </c>
      <c r="H86" s="366">
        <v>0.2</v>
      </c>
      <c r="I86" s="380"/>
      <c r="J86" s="366">
        <v>0.5</v>
      </c>
      <c r="K86" s="367">
        <v>0.5</v>
      </c>
      <c r="L86" s="402">
        <f>((D86*E86)+(F86*G86*H86)+(I86*J86*K86))/2000</f>
        <v>0</v>
      </c>
      <c r="M86" s="372">
        <f>C86*L86</f>
        <v>0</v>
      </c>
    </row>
    <row r="87" spans="1:13" ht="27.75" customHeight="1">
      <c r="A87" s="784"/>
      <c r="B87" s="378"/>
      <c r="C87" s="379"/>
      <c r="D87" s="380"/>
      <c r="E87" s="365">
        <v>0.005</v>
      </c>
      <c r="F87" s="379"/>
      <c r="G87" s="366">
        <v>1</v>
      </c>
      <c r="H87" s="366">
        <v>0.2</v>
      </c>
      <c r="I87" s="380"/>
      <c r="J87" s="366">
        <v>0.5</v>
      </c>
      <c r="K87" s="367">
        <v>0.5</v>
      </c>
      <c r="L87" s="402">
        <f>((D87*E87)+(F87*G87*H87)+(I87*J87*K87))/2000</f>
        <v>0</v>
      </c>
      <c r="M87" s="372">
        <f>C87*L87</f>
        <v>0</v>
      </c>
    </row>
    <row r="88" spans="1:13" ht="27" customHeight="1">
      <c r="A88" s="784"/>
      <c r="B88" s="378"/>
      <c r="C88" s="379"/>
      <c r="D88" s="380"/>
      <c r="E88" s="365">
        <v>0.005</v>
      </c>
      <c r="F88" s="379"/>
      <c r="G88" s="366">
        <v>1</v>
      </c>
      <c r="H88" s="366">
        <v>0.2</v>
      </c>
      <c r="I88" s="380"/>
      <c r="J88" s="366">
        <v>0.5</v>
      </c>
      <c r="K88" s="367">
        <v>0.5</v>
      </c>
      <c r="L88" s="402">
        <f>((D88*E88)+(F88*G88*H88)+(I88*J88*K88))/2000</f>
        <v>0</v>
      </c>
      <c r="M88" s="372">
        <f>C88*L88</f>
        <v>0</v>
      </c>
    </row>
    <row r="89" spans="1:13" ht="21" customHeight="1">
      <c r="A89" s="784"/>
      <c r="B89" s="775" t="s">
        <v>214</v>
      </c>
      <c r="C89" s="775"/>
      <c r="D89" s="775"/>
      <c r="E89" s="775"/>
      <c r="F89" s="775"/>
      <c r="G89" s="775"/>
      <c r="H89" s="775"/>
      <c r="I89" s="775"/>
      <c r="J89" s="775"/>
      <c r="K89" s="775"/>
      <c r="L89" s="775"/>
      <c r="M89" s="776"/>
    </row>
    <row r="90" spans="1:13" ht="27" customHeight="1">
      <c r="A90" s="784"/>
      <c r="B90" s="378"/>
      <c r="C90" s="379"/>
      <c r="D90" s="380"/>
      <c r="E90" s="366">
        <v>0.01</v>
      </c>
      <c r="F90" s="381"/>
      <c r="G90" s="366">
        <v>1</v>
      </c>
      <c r="H90" s="366">
        <v>0.1</v>
      </c>
      <c r="I90" s="380"/>
      <c r="J90" s="366">
        <v>0.8</v>
      </c>
      <c r="K90" s="367">
        <v>0.8</v>
      </c>
      <c r="L90" s="402">
        <f>((D90*E90)+(F90*G90*H90)+(I90*J90*K90))/2000</f>
        <v>0</v>
      </c>
      <c r="M90" s="372">
        <f>C90*L90</f>
        <v>0</v>
      </c>
    </row>
    <row r="91" spans="1:13" ht="27" customHeight="1">
      <c r="A91" s="784"/>
      <c r="B91" s="378"/>
      <c r="C91" s="379"/>
      <c r="D91" s="380"/>
      <c r="E91" s="366">
        <v>0.01</v>
      </c>
      <c r="F91" s="381"/>
      <c r="G91" s="366">
        <v>1</v>
      </c>
      <c r="H91" s="366">
        <v>0.1</v>
      </c>
      <c r="I91" s="380"/>
      <c r="J91" s="366">
        <v>0.8</v>
      </c>
      <c r="K91" s="367">
        <v>0.8</v>
      </c>
      <c r="L91" s="402">
        <f>((D91*E91)+(F91*G91*H91)+(I91*J91*K91))/2000</f>
        <v>0</v>
      </c>
      <c r="M91" s="372">
        <f>C91*L91</f>
        <v>0</v>
      </c>
    </row>
    <row r="92" spans="1:13" ht="27" customHeight="1">
      <c r="A92" s="784"/>
      <c r="B92" s="378"/>
      <c r="C92" s="379"/>
      <c r="D92" s="380"/>
      <c r="E92" s="366">
        <v>0.01</v>
      </c>
      <c r="F92" s="381"/>
      <c r="G92" s="366">
        <v>1</v>
      </c>
      <c r="H92" s="366">
        <v>0.1</v>
      </c>
      <c r="I92" s="380"/>
      <c r="J92" s="366">
        <v>0.8</v>
      </c>
      <c r="K92" s="367">
        <v>0.8</v>
      </c>
      <c r="L92" s="402">
        <f>((D92*E92)+(F92*G92*H92)+(I92*J92*K92))/2000</f>
        <v>0</v>
      </c>
      <c r="M92" s="372">
        <f>C92*L92</f>
        <v>0</v>
      </c>
    </row>
    <row r="93" spans="1:13" ht="18.75" customHeight="1">
      <c r="A93" s="784"/>
      <c r="B93" s="775" t="s">
        <v>215</v>
      </c>
      <c r="C93" s="775"/>
      <c r="D93" s="775"/>
      <c r="E93" s="775"/>
      <c r="F93" s="775"/>
      <c r="G93" s="775"/>
      <c r="H93" s="775"/>
      <c r="I93" s="775"/>
      <c r="J93" s="775"/>
      <c r="K93" s="775"/>
      <c r="L93" s="775"/>
      <c r="M93" s="776"/>
    </row>
    <row r="94" spans="1:13" ht="27" customHeight="1">
      <c r="A94" s="784"/>
      <c r="B94" s="378"/>
      <c r="C94" s="379"/>
      <c r="D94" s="380"/>
      <c r="E94" s="366">
        <v>0.01</v>
      </c>
      <c r="F94" s="381"/>
      <c r="G94" s="366">
        <v>1</v>
      </c>
      <c r="H94" s="365">
        <v>0.005</v>
      </c>
      <c r="I94" s="380"/>
      <c r="J94" s="366">
        <v>0.8</v>
      </c>
      <c r="K94" s="367">
        <v>0.7</v>
      </c>
      <c r="L94" s="402">
        <f>((D94*E94)+(F94*G94*H94)+(I94*J94*K94))/2000</f>
        <v>0</v>
      </c>
      <c r="M94" s="372">
        <f>C94*L94</f>
        <v>0</v>
      </c>
    </row>
    <row r="95" spans="1:13" ht="27" customHeight="1">
      <c r="A95" s="784"/>
      <c r="B95" s="378"/>
      <c r="C95" s="379"/>
      <c r="D95" s="380"/>
      <c r="E95" s="366">
        <v>0.01</v>
      </c>
      <c r="F95" s="381"/>
      <c r="G95" s="366">
        <v>1</v>
      </c>
      <c r="H95" s="365">
        <v>0.005</v>
      </c>
      <c r="I95" s="380"/>
      <c r="J95" s="366">
        <v>0.8</v>
      </c>
      <c r="K95" s="367">
        <v>0.7</v>
      </c>
      <c r="L95" s="402">
        <f>((D95*E95)+(F95*G95*H95)+(I95*J95*K95))/2000</f>
        <v>0</v>
      </c>
      <c r="M95" s="372">
        <f>C95*L95</f>
        <v>0</v>
      </c>
    </row>
    <row r="96" spans="1:13" ht="27" customHeight="1">
      <c r="A96" s="785"/>
      <c r="B96" s="382"/>
      <c r="C96" s="383"/>
      <c r="D96" s="384"/>
      <c r="E96" s="373">
        <v>0.01</v>
      </c>
      <c r="F96" s="385"/>
      <c r="G96" s="373">
        <v>1</v>
      </c>
      <c r="H96" s="374">
        <v>0.005</v>
      </c>
      <c r="I96" s="384"/>
      <c r="J96" s="373">
        <v>0.8</v>
      </c>
      <c r="K96" s="375">
        <v>0.7</v>
      </c>
      <c r="L96" s="403">
        <f>((D96*E96)+(F96*G96*H96)+(I96*J96*K96))/2000</f>
        <v>0</v>
      </c>
      <c r="M96" s="376">
        <f>C96*L96</f>
        <v>0</v>
      </c>
    </row>
    <row r="97" spans="1:32" s="371" customFormat="1" ht="18.75" customHeight="1">
      <c r="A97" s="781" t="s">
        <v>391</v>
      </c>
      <c r="B97" s="782"/>
      <c r="C97" s="782"/>
      <c r="D97" s="782"/>
      <c r="E97" s="782"/>
      <c r="F97" s="782"/>
      <c r="G97" s="782"/>
      <c r="H97" s="782"/>
      <c r="I97" s="782"/>
      <c r="J97" s="782"/>
      <c r="K97" s="782"/>
      <c r="L97" s="782"/>
      <c r="M97" s="377">
        <f>SUM(M84:M88)+SUM(M90:M92)+SUM(M94:M96)</f>
        <v>0</v>
      </c>
      <c r="N97" s="336"/>
      <c r="O97" s="336"/>
      <c r="P97" s="336"/>
      <c r="Q97" s="336"/>
      <c r="R97" s="336"/>
      <c r="S97" s="336"/>
      <c r="T97" s="336"/>
      <c r="U97" s="336"/>
      <c r="V97" s="336"/>
      <c r="W97" s="336"/>
      <c r="X97" s="336"/>
      <c r="Y97" s="336"/>
      <c r="Z97" s="336"/>
      <c r="AA97" s="336"/>
      <c r="AB97" s="336"/>
      <c r="AC97" s="336"/>
      <c r="AD97" s="336"/>
      <c r="AE97" s="336"/>
      <c r="AF97" s="336"/>
    </row>
    <row r="98" spans="1:32" s="363" customFormat="1" ht="23.25" customHeight="1">
      <c r="A98" s="783">
        <f>B12</f>
        <v>6</v>
      </c>
      <c r="B98" s="769" t="s">
        <v>213</v>
      </c>
      <c r="C98" s="769"/>
      <c r="D98" s="769"/>
      <c r="E98" s="769"/>
      <c r="F98" s="769"/>
      <c r="G98" s="769"/>
      <c r="H98" s="769"/>
      <c r="I98" s="769"/>
      <c r="J98" s="769"/>
      <c r="K98" s="769"/>
      <c r="L98" s="769"/>
      <c r="M98" s="770"/>
      <c r="N98" s="362"/>
      <c r="O98" s="362"/>
      <c r="P98" s="362"/>
      <c r="Q98" s="362"/>
      <c r="R98" s="362"/>
      <c r="S98" s="362"/>
      <c r="T98" s="362"/>
      <c r="U98" s="362"/>
      <c r="V98" s="362"/>
      <c r="W98" s="362"/>
      <c r="X98" s="362"/>
      <c r="Y98" s="362"/>
      <c r="Z98" s="362"/>
      <c r="AA98" s="362"/>
      <c r="AB98" s="362"/>
      <c r="AC98" s="362"/>
      <c r="AD98" s="362"/>
      <c r="AE98" s="362"/>
      <c r="AF98" s="362"/>
    </row>
    <row r="99" spans="1:13" ht="29.25" customHeight="1">
      <c r="A99" s="784"/>
      <c r="B99" s="378"/>
      <c r="C99" s="379"/>
      <c r="D99" s="380"/>
      <c r="E99" s="365">
        <v>0.005</v>
      </c>
      <c r="F99" s="379"/>
      <c r="G99" s="366">
        <v>1</v>
      </c>
      <c r="H99" s="366">
        <v>0.2</v>
      </c>
      <c r="I99" s="380"/>
      <c r="J99" s="366">
        <v>0.5</v>
      </c>
      <c r="K99" s="367">
        <v>0.5</v>
      </c>
      <c r="L99" s="402">
        <f>((D99*E99)+(F99*G99*H99)+(I99*J99*K99))/2000</f>
        <v>0</v>
      </c>
      <c r="M99" s="372">
        <f>C99*L99</f>
        <v>0</v>
      </c>
    </row>
    <row r="100" spans="1:13" ht="27.75" customHeight="1">
      <c r="A100" s="784"/>
      <c r="B100" s="378"/>
      <c r="C100" s="379"/>
      <c r="D100" s="380"/>
      <c r="E100" s="365">
        <v>0.005</v>
      </c>
      <c r="F100" s="379"/>
      <c r="G100" s="366">
        <v>1</v>
      </c>
      <c r="H100" s="366">
        <v>0.2</v>
      </c>
      <c r="I100" s="380"/>
      <c r="J100" s="366">
        <v>0.5</v>
      </c>
      <c r="K100" s="367">
        <v>0.5</v>
      </c>
      <c r="L100" s="402">
        <f>((D100*E100)+(F100*G100*H100)+(I100*J100*K100))/2000</f>
        <v>0</v>
      </c>
      <c r="M100" s="372">
        <f>C100*L100</f>
        <v>0</v>
      </c>
    </row>
    <row r="101" spans="1:13" ht="27.75" customHeight="1">
      <c r="A101" s="784"/>
      <c r="B101" s="378"/>
      <c r="C101" s="379"/>
      <c r="D101" s="380"/>
      <c r="E101" s="365">
        <v>0.005</v>
      </c>
      <c r="F101" s="379"/>
      <c r="G101" s="366">
        <v>1</v>
      </c>
      <c r="H101" s="366">
        <v>0.2</v>
      </c>
      <c r="I101" s="380"/>
      <c r="J101" s="366">
        <v>0.5</v>
      </c>
      <c r="K101" s="367">
        <v>0.5</v>
      </c>
      <c r="L101" s="402">
        <f>((D101*E101)+(F101*G101*H101)+(I101*J101*K101))/2000</f>
        <v>0</v>
      </c>
      <c r="M101" s="372">
        <f>C101*L101</f>
        <v>0</v>
      </c>
    </row>
    <row r="102" spans="1:13" ht="27.75" customHeight="1">
      <c r="A102" s="784"/>
      <c r="B102" s="378"/>
      <c r="C102" s="379"/>
      <c r="D102" s="380"/>
      <c r="E102" s="365">
        <v>0.005</v>
      </c>
      <c r="F102" s="379"/>
      <c r="G102" s="366">
        <v>1</v>
      </c>
      <c r="H102" s="366">
        <v>0.2</v>
      </c>
      <c r="I102" s="380"/>
      <c r="J102" s="366">
        <v>0.5</v>
      </c>
      <c r="K102" s="367">
        <v>0.5</v>
      </c>
      <c r="L102" s="402">
        <f>((D102*E102)+(F102*G102*H102)+(I102*J102*K102))/2000</f>
        <v>0</v>
      </c>
      <c r="M102" s="372">
        <f>C102*L102</f>
        <v>0</v>
      </c>
    </row>
    <row r="103" spans="1:13" ht="27" customHeight="1">
      <c r="A103" s="784"/>
      <c r="B103" s="378"/>
      <c r="C103" s="379"/>
      <c r="D103" s="380"/>
      <c r="E103" s="365">
        <v>0.005</v>
      </c>
      <c r="F103" s="379"/>
      <c r="G103" s="366">
        <v>1</v>
      </c>
      <c r="H103" s="366">
        <v>0.2</v>
      </c>
      <c r="I103" s="380"/>
      <c r="J103" s="366">
        <v>0.5</v>
      </c>
      <c r="K103" s="367">
        <v>0.5</v>
      </c>
      <c r="L103" s="402">
        <f>((D103*E103)+(F103*G103*H103)+(I103*J103*K103))/2000</f>
        <v>0</v>
      </c>
      <c r="M103" s="372">
        <f>C103*L103</f>
        <v>0</v>
      </c>
    </row>
    <row r="104" spans="1:13" ht="21" customHeight="1">
      <c r="A104" s="784"/>
      <c r="B104" s="775" t="s">
        <v>214</v>
      </c>
      <c r="C104" s="775"/>
      <c r="D104" s="775"/>
      <c r="E104" s="775"/>
      <c r="F104" s="775"/>
      <c r="G104" s="775"/>
      <c r="H104" s="775"/>
      <c r="I104" s="775"/>
      <c r="J104" s="775"/>
      <c r="K104" s="775"/>
      <c r="L104" s="775"/>
      <c r="M104" s="776"/>
    </row>
    <row r="105" spans="1:13" ht="27" customHeight="1">
      <c r="A105" s="784"/>
      <c r="B105" s="378"/>
      <c r="C105" s="379"/>
      <c r="D105" s="380"/>
      <c r="E105" s="366">
        <v>0.01</v>
      </c>
      <c r="F105" s="381"/>
      <c r="G105" s="366">
        <v>1</v>
      </c>
      <c r="H105" s="366">
        <v>0.1</v>
      </c>
      <c r="I105" s="380"/>
      <c r="J105" s="366">
        <v>0.8</v>
      </c>
      <c r="K105" s="367">
        <v>0.8</v>
      </c>
      <c r="L105" s="402">
        <f>((D105*E105)+(F105*G105*H105)+(I105*J105*K105))/2000</f>
        <v>0</v>
      </c>
      <c r="M105" s="372">
        <f>C105*L105</f>
        <v>0</v>
      </c>
    </row>
    <row r="106" spans="1:13" ht="27" customHeight="1">
      <c r="A106" s="784"/>
      <c r="B106" s="378"/>
      <c r="C106" s="379"/>
      <c r="D106" s="380"/>
      <c r="E106" s="366">
        <v>0.01</v>
      </c>
      <c r="F106" s="381"/>
      <c r="G106" s="366">
        <v>1</v>
      </c>
      <c r="H106" s="366">
        <v>0.1</v>
      </c>
      <c r="I106" s="380"/>
      <c r="J106" s="366">
        <v>0.8</v>
      </c>
      <c r="K106" s="367">
        <v>0.8</v>
      </c>
      <c r="L106" s="402">
        <f>((D106*E106)+(F106*G106*H106)+(I106*J106*K106))/2000</f>
        <v>0</v>
      </c>
      <c r="M106" s="372">
        <f>C106*L106</f>
        <v>0</v>
      </c>
    </row>
    <row r="107" spans="1:13" ht="27" customHeight="1">
      <c r="A107" s="784"/>
      <c r="B107" s="378"/>
      <c r="C107" s="379"/>
      <c r="D107" s="380"/>
      <c r="E107" s="366">
        <v>0.01</v>
      </c>
      <c r="F107" s="381"/>
      <c r="G107" s="366">
        <v>1</v>
      </c>
      <c r="H107" s="366">
        <v>0.1</v>
      </c>
      <c r="I107" s="380"/>
      <c r="J107" s="366">
        <v>0.8</v>
      </c>
      <c r="K107" s="367">
        <v>0.8</v>
      </c>
      <c r="L107" s="402">
        <f>((D107*E107)+(F107*G107*H107)+(I107*J107*K107))/2000</f>
        <v>0</v>
      </c>
      <c r="M107" s="372">
        <f>C107*L107</f>
        <v>0</v>
      </c>
    </row>
    <row r="108" spans="1:13" ht="18.75" customHeight="1">
      <c r="A108" s="784"/>
      <c r="B108" s="775" t="s">
        <v>215</v>
      </c>
      <c r="C108" s="775"/>
      <c r="D108" s="775"/>
      <c r="E108" s="775"/>
      <c r="F108" s="775"/>
      <c r="G108" s="775"/>
      <c r="H108" s="775"/>
      <c r="I108" s="775"/>
      <c r="J108" s="775"/>
      <c r="K108" s="775"/>
      <c r="L108" s="775"/>
      <c r="M108" s="776"/>
    </row>
    <row r="109" spans="1:13" ht="27" customHeight="1">
      <c r="A109" s="784"/>
      <c r="B109" s="378"/>
      <c r="C109" s="379"/>
      <c r="D109" s="380"/>
      <c r="E109" s="366">
        <v>0.01</v>
      </c>
      <c r="F109" s="381"/>
      <c r="G109" s="366">
        <v>1</v>
      </c>
      <c r="H109" s="365">
        <v>0.005</v>
      </c>
      <c r="I109" s="380"/>
      <c r="J109" s="366">
        <v>0.8</v>
      </c>
      <c r="K109" s="367">
        <v>0.7</v>
      </c>
      <c r="L109" s="402">
        <f>((D109*E109)+(F109*G109*H109)+(I109*J109*K109))/2000</f>
        <v>0</v>
      </c>
      <c r="M109" s="372">
        <f>C109*L109</f>
        <v>0</v>
      </c>
    </row>
    <row r="110" spans="1:13" ht="27" customHeight="1">
      <c r="A110" s="784"/>
      <c r="B110" s="378"/>
      <c r="C110" s="379"/>
      <c r="D110" s="380"/>
      <c r="E110" s="366">
        <v>0.01</v>
      </c>
      <c r="F110" s="381"/>
      <c r="G110" s="366">
        <v>1</v>
      </c>
      <c r="H110" s="365">
        <v>0.005</v>
      </c>
      <c r="I110" s="380"/>
      <c r="J110" s="366">
        <v>0.8</v>
      </c>
      <c r="K110" s="367">
        <v>0.7</v>
      </c>
      <c r="L110" s="402">
        <f>((D110*E110)+(F110*G110*H110)+(I110*J110*K110))/2000</f>
        <v>0</v>
      </c>
      <c r="M110" s="372">
        <f>C110*L110</f>
        <v>0</v>
      </c>
    </row>
    <row r="111" spans="1:13" ht="27" customHeight="1">
      <c r="A111" s="785"/>
      <c r="B111" s="382"/>
      <c r="C111" s="383"/>
      <c r="D111" s="384"/>
      <c r="E111" s="373">
        <v>0.01</v>
      </c>
      <c r="F111" s="385"/>
      <c r="G111" s="373">
        <v>1</v>
      </c>
      <c r="H111" s="374">
        <v>0.005</v>
      </c>
      <c r="I111" s="384"/>
      <c r="J111" s="373">
        <v>0.8</v>
      </c>
      <c r="K111" s="375">
        <v>0.7</v>
      </c>
      <c r="L111" s="403">
        <f>((D111*E111)+(F111*G111*H111)+(I111*J111*K111))/2000</f>
        <v>0</v>
      </c>
      <c r="M111" s="376">
        <f>C111*L111</f>
        <v>0</v>
      </c>
    </row>
    <row r="112" spans="1:32" s="371" customFormat="1" ht="18.75" customHeight="1">
      <c r="A112" s="781" t="s">
        <v>392</v>
      </c>
      <c r="B112" s="782"/>
      <c r="C112" s="782"/>
      <c r="D112" s="782"/>
      <c r="E112" s="782"/>
      <c r="F112" s="782"/>
      <c r="G112" s="782"/>
      <c r="H112" s="782"/>
      <c r="I112" s="782"/>
      <c r="J112" s="782"/>
      <c r="K112" s="782"/>
      <c r="L112" s="782"/>
      <c r="M112" s="377">
        <f>SUM(M99:M103)+SUM(M105:M107)+SUM(M109:M111)</f>
        <v>0</v>
      </c>
      <c r="N112" s="336"/>
      <c r="O112" s="336"/>
      <c r="P112" s="336"/>
      <c r="Q112" s="336"/>
      <c r="R112" s="336"/>
      <c r="S112" s="336"/>
      <c r="T112" s="336"/>
      <c r="U112" s="336"/>
      <c r="V112" s="336"/>
      <c r="W112" s="336"/>
      <c r="X112" s="336"/>
      <c r="Y112" s="336"/>
      <c r="Z112" s="336"/>
      <c r="AA112" s="336"/>
      <c r="AB112" s="336"/>
      <c r="AC112" s="336"/>
      <c r="AD112" s="336"/>
      <c r="AE112" s="336"/>
      <c r="AF112" s="336"/>
    </row>
    <row r="113" spans="1:32" s="363" customFormat="1" ht="23.25" customHeight="1">
      <c r="A113" s="783">
        <f>B13</f>
        <v>7</v>
      </c>
      <c r="B113" s="769" t="s">
        <v>213</v>
      </c>
      <c r="C113" s="769"/>
      <c r="D113" s="769"/>
      <c r="E113" s="769"/>
      <c r="F113" s="769"/>
      <c r="G113" s="769"/>
      <c r="H113" s="769"/>
      <c r="I113" s="769"/>
      <c r="J113" s="769"/>
      <c r="K113" s="769"/>
      <c r="L113" s="769"/>
      <c r="M113" s="770"/>
      <c r="N113" s="362"/>
      <c r="O113" s="362"/>
      <c r="P113" s="362"/>
      <c r="Q113" s="362"/>
      <c r="R113" s="362"/>
      <c r="S113" s="362"/>
      <c r="T113" s="362"/>
      <c r="U113" s="362"/>
      <c r="V113" s="362"/>
      <c r="W113" s="362"/>
      <c r="X113" s="362"/>
      <c r="Y113" s="362"/>
      <c r="Z113" s="362"/>
      <c r="AA113" s="362"/>
      <c r="AB113" s="362"/>
      <c r="AC113" s="362"/>
      <c r="AD113" s="362"/>
      <c r="AE113" s="362"/>
      <c r="AF113" s="362"/>
    </row>
    <row r="114" spans="1:13" ht="29.25" customHeight="1">
      <c r="A114" s="784"/>
      <c r="B114" s="378"/>
      <c r="C114" s="379"/>
      <c r="D114" s="380"/>
      <c r="E114" s="365">
        <v>0.005</v>
      </c>
      <c r="F114" s="364"/>
      <c r="G114" s="366">
        <v>1</v>
      </c>
      <c r="H114" s="366">
        <v>0.2</v>
      </c>
      <c r="I114" s="380"/>
      <c r="J114" s="366">
        <v>0.5</v>
      </c>
      <c r="K114" s="367">
        <v>0.5</v>
      </c>
      <c r="L114" s="402">
        <f>((D114*E114)+(F114*G114*H114)+(I114*J114*K114))/2000</f>
        <v>0</v>
      </c>
      <c r="M114" s="372">
        <f>C114*L114</f>
        <v>0</v>
      </c>
    </row>
    <row r="115" spans="1:13" ht="27.75" customHeight="1">
      <c r="A115" s="784"/>
      <c r="B115" s="378"/>
      <c r="C115" s="379"/>
      <c r="D115" s="380"/>
      <c r="E115" s="365">
        <v>0.005</v>
      </c>
      <c r="F115" s="364"/>
      <c r="G115" s="366">
        <v>1</v>
      </c>
      <c r="H115" s="366">
        <v>0.2</v>
      </c>
      <c r="I115" s="380"/>
      <c r="J115" s="366">
        <v>0.5</v>
      </c>
      <c r="K115" s="367">
        <v>0.5</v>
      </c>
      <c r="L115" s="402">
        <f>((D115*E115)+(F115*G115*H115)+(I115*J115*K115))/2000</f>
        <v>0</v>
      </c>
      <c r="M115" s="372">
        <f>C115*L115</f>
        <v>0</v>
      </c>
    </row>
    <row r="116" spans="1:13" ht="27.75" customHeight="1">
      <c r="A116" s="784"/>
      <c r="B116" s="378"/>
      <c r="C116" s="379"/>
      <c r="D116" s="380"/>
      <c r="E116" s="365">
        <v>0.005</v>
      </c>
      <c r="F116" s="364"/>
      <c r="G116" s="366">
        <v>1</v>
      </c>
      <c r="H116" s="366">
        <v>0.2</v>
      </c>
      <c r="I116" s="380"/>
      <c r="J116" s="366">
        <v>0.5</v>
      </c>
      <c r="K116" s="367">
        <v>0.5</v>
      </c>
      <c r="L116" s="402">
        <f>((D116*E116)+(F116*G116*H116)+(I116*J116*K116))/2000</f>
        <v>0</v>
      </c>
      <c r="M116" s="372">
        <f>C116*L116</f>
        <v>0</v>
      </c>
    </row>
    <row r="117" spans="1:13" ht="27.75" customHeight="1">
      <c r="A117" s="784"/>
      <c r="B117" s="378"/>
      <c r="C117" s="379"/>
      <c r="D117" s="380"/>
      <c r="E117" s="365">
        <v>0.005</v>
      </c>
      <c r="F117" s="364"/>
      <c r="G117" s="366">
        <v>1</v>
      </c>
      <c r="H117" s="366">
        <v>0.2</v>
      </c>
      <c r="I117" s="380"/>
      <c r="J117" s="366">
        <v>0.5</v>
      </c>
      <c r="K117" s="367">
        <v>0.5</v>
      </c>
      <c r="L117" s="402">
        <f>((D117*E117)+(F117*G117*H117)+(I117*J117*K117))/2000</f>
        <v>0</v>
      </c>
      <c r="M117" s="372">
        <f>C117*L117</f>
        <v>0</v>
      </c>
    </row>
    <row r="118" spans="1:13" ht="27" customHeight="1">
      <c r="A118" s="784"/>
      <c r="B118" s="378"/>
      <c r="C118" s="379"/>
      <c r="D118" s="380"/>
      <c r="E118" s="365">
        <v>0.005</v>
      </c>
      <c r="F118" s="364"/>
      <c r="G118" s="366">
        <v>1</v>
      </c>
      <c r="H118" s="366">
        <v>0.2</v>
      </c>
      <c r="I118" s="380"/>
      <c r="J118" s="366">
        <v>0.5</v>
      </c>
      <c r="K118" s="367">
        <v>0.5</v>
      </c>
      <c r="L118" s="402">
        <f>((D118*E118)+(F118*G118*H118)+(I118*J118*K118))/2000</f>
        <v>0</v>
      </c>
      <c r="M118" s="372">
        <f>C118*L118</f>
        <v>0</v>
      </c>
    </row>
    <row r="119" spans="1:13" ht="21" customHeight="1">
      <c r="A119" s="784"/>
      <c r="B119" s="775" t="s">
        <v>214</v>
      </c>
      <c r="C119" s="775"/>
      <c r="D119" s="775"/>
      <c r="E119" s="775"/>
      <c r="F119" s="775"/>
      <c r="G119" s="775"/>
      <c r="H119" s="775"/>
      <c r="I119" s="775"/>
      <c r="J119" s="775"/>
      <c r="K119" s="775"/>
      <c r="L119" s="775"/>
      <c r="M119" s="776"/>
    </row>
    <row r="120" spans="1:13" ht="27" customHeight="1">
      <c r="A120" s="784"/>
      <c r="B120" s="378"/>
      <c r="C120" s="379"/>
      <c r="D120" s="380"/>
      <c r="E120" s="366">
        <v>0.01</v>
      </c>
      <c r="F120" s="381"/>
      <c r="G120" s="366">
        <v>1</v>
      </c>
      <c r="H120" s="366">
        <v>0.1</v>
      </c>
      <c r="I120" s="380"/>
      <c r="J120" s="366">
        <v>0.8</v>
      </c>
      <c r="K120" s="367">
        <v>0.8</v>
      </c>
      <c r="L120" s="402">
        <f>((D120*E120)+(F120*G120*H120)+(I120*J120*K120))/2000</f>
        <v>0</v>
      </c>
      <c r="M120" s="372">
        <f>C120*L120</f>
        <v>0</v>
      </c>
    </row>
    <row r="121" spans="1:13" ht="27" customHeight="1">
      <c r="A121" s="784"/>
      <c r="B121" s="378"/>
      <c r="C121" s="379"/>
      <c r="D121" s="380"/>
      <c r="E121" s="366">
        <v>0.01</v>
      </c>
      <c r="F121" s="381"/>
      <c r="G121" s="366">
        <v>1</v>
      </c>
      <c r="H121" s="366">
        <v>0.1</v>
      </c>
      <c r="I121" s="380"/>
      <c r="J121" s="366">
        <v>0.8</v>
      </c>
      <c r="K121" s="367">
        <v>0.8</v>
      </c>
      <c r="L121" s="402">
        <f>((D121*E121)+(F121*G121*H121)+(I121*J121*K121))/2000</f>
        <v>0</v>
      </c>
      <c r="M121" s="372">
        <f>C121*L121</f>
        <v>0</v>
      </c>
    </row>
    <row r="122" spans="1:13" ht="27" customHeight="1">
      <c r="A122" s="784"/>
      <c r="B122" s="378"/>
      <c r="C122" s="379"/>
      <c r="D122" s="380"/>
      <c r="E122" s="366">
        <v>0.01</v>
      </c>
      <c r="F122" s="381"/>
      <c r="G122" s="366">
        <v>1</v>
      </c>
      <c r="H122" s="366">
        <v>0.1</v>
      </c>
      <c r="I122" s="380"/>
      <c r="J122" s="366">
        <v>0.8</v>
      </c>
      <c r="K122" s="367">
        <v>0.8</v>
      </c>
      <c r="L122" s="402">
        <f>((D122*E122)+(F122*G122*H122)+(I122*J122*K122))/2000</f>
        <v>0</v>
      </c>
      <c r="M122" s="372">
        <f>C122*L122</f>
        <v>0</v>
      </c>
    </row>
    <row r="123" spans="1:13" ht="18.75" customHeight="1">
      <c r="A123" s="784"/>
      <c r="B123" s="775" t="s">
        <v>215</v>
      </c>
      <c r="C123" s="775"/>
      <c r="D123" s="775"/>
      <c r="E123" s="775"/>
      <c r="F123" s="775"/>
      <c r="G123" s="775"/>
      <c r="H123" s="775"/>
      <c r="I123" s="775"/>
      <c r="J123" s="775"/>
      <c r="K123" s="775"/>
      <c r="L123" s="775"/>
      <c r="M123" s="776"/>
    </row>
    <row r="124" spans="1:13" ht="27" customHeight="1">
      <c r="A124" s="784"/>
      <c r="B124" s="378"/>
      <c r="C124" s="379"/>
      <c r="D124" s="380"/>
      <c r="E124" s="366">
        <v>0.01</v>
      </c>
      <c r="F124" s="381"/>
      <c r="G124" s="366">
        <v>1</v>
      </c>
      <c r="H124" s="365">
        <v>0.005</v>
      </c>
      <c r="I124" s="380"/>
      <c r="J124" s="366">
        <v>0.8</v>
      </c>
      <c r="K124" s="367">
        <v>0.7</v>
      </c>
      <c r="L124" s="402">
        <f>((D124*E124)+(F124*G124*H124)+(I124*J124*K124))/2000</f>
        <v>0</v>
      </c>
      <c r="M124" s="372">
        <f>C124*L124</f>
        <v>0</v>
      </c>
    </row>
    <row r="125" spans="1:13" ht="27" customHeight="1">
      <c r="A125" s="784"/>
      <c r="B125" s="378"/>
      <c r="C125" s="379"/>
      <c r="D125" s="380"/>
      <c r="E125" s="366">
        <v>0.01</v>
      </c>
      <c r="F125" s="381"/>
      <c r="G125" s="366">
        <v>1</v>
      </c>
      <c r="H125" s="365">
        <v>0.005</v>
      </c>
      <c r="I125" s="380"/>
      <c r="J125" s="366">
        <v>0.8</v>
      </c>
      <c r="K125" s="367">
        <v>0.7</v>
      </c>
      <c r="L125" s="402">
        <f>((D125*E125)+(F125*G125*H125)+(I125*J125*K125))/2000</f>
        <v>0</v>
      </c>
      <c r="M125" s="372">
        <f>C125*L125</f>
        <v>0</v>
      </c>
    </row>
    <row r="126" spans="1:13" ht="27" customHeight="1">
      <c r="A126" s="785"/>
      <c r="B126" s="382"/>
      <c r="C126" s="383"/>
      <c r="D126" s="384"/>
      <c r="E126" s="373">
        <v>0.01</v>
      </c>
      <c r="F126" s="385"/>
      <c r="G126" s="373">
        <v>1</v>
      </c>
      <c r="H126" s="374">
        <v>0.005</v>
      </c>
      <c r="I126" s="384"/>
      <c r="J126" s="373">
        <v>0.8</v>
      </c>
      <c r="K126" s="375">
        <v>0.7</v>
      </c>
      <c r="L126" s="403">
        <f>((D126*E126)+(F126*G126*H126)+(I126*J126*K126))/2000</f>
        <v>0</v>
      </c>
      <c r="M126" s="376">
        <f>C126*L126</f>
        <v>0</v>
      </c>
    </row>
    <row r="127" spans="1:32" s="371" customFormat="1" ht="18.75" customHeight="1">
      <c r="A127" s="781" t="s">
        <v>393</v>
      </c>
      <c r="B127" s="782"/>
      <c r="C127" s="782"/>
      <c r="D127" s="782"/>
      <c r="E127" s="782"/>
      <c r="F127" s="782"/>
      <c r="G127" s="782"/>
      <c r="H127" s="782"/>
      <c r="I127" s="782"/>
      <c r="J127" s="782"/>
      <c r="K127" s="782"/>
      <c r="L127" s="782"/>
      <c r="M127" s="377">
        <f>SUM(M114:M118)+SUM(M120:M122)+SUM(M124:M126)</f>
        <v>0</v>
      </c>
      <c r="N127" s="336"/>
      <c r="O127" s="336"/>
      <c r="P127" s="336"/>
      <c r="Q127" s="336"/>
      <c r="R127" s="336"/>
      <c r="S127" s="336"/>
      <c r="T127" s="336"/>
      <c r="U127" s="336"/>
      <c r="V127" s="336"/>
      <c r="W127" s="336"/>
      <c r="X127" s="336"/>
      <c r="Y127" s="336"/>
      <c r="Z127" s="336"/>
      <c r="AA127" s="336"/>
      <c r="AB127" s="336"/>
      <c r="AC127" s="336"/>
      <c r="AD127" s="336"/>
      <c r="AE127" s="336"/>
      <c r="AF127" s="336"/>
    </row>
    <row r="128" spans="1:32" s="363" customFormat="1" ht="23.25" customHeight="1">
      <c r="A128" s="783">
        <f>B14</f>
        <v>8</v>
      </c>
      <c r="B128" s="769" t="s">
        <v>213</v>
      </c>
      <c r="C128" s="769"/>
      <c r="D128" s="769"/>
      <c r="E128" s="769"/>
      <c r="F128" s="769"/>
      <c r="G128" s="769"/>
      <c r="H128" s="769"/>
      <c r="I128" s="769"/>
      <c r="J128" s="769"/>
      <c r="K128" s="769"/>
      <c r="L128" s="769"/>
      <c r="M128" s="770"/>
      <c r="N128" s="362"/>
      <c r="O128" s="362"/>
      <c r="P128" s="362"/>
      <c r="Q128" s="362"/>
      <c r="R128" s="362"/>
      <c r="S128" s="362"/>
      <c r="T128" s="362"/>
      <c r="U128" s="362"/>
      <c r="V128" s="362"/>
      <c r="W128" s="362"/>
      <c r="X128" s="362"/>
      <c r="Y128" s="362"/>
      <c r="Z128" s="362"/>
      <c r="AA128" s="362"/>
      <c r="AB128" s="362"/>
      <c r="AC128" s="362"/>
      <c r="AD128" s="362"/>
      <c r="AE128" s="362"/>
      <c r="AF128" s="362"/>
    </row>
    <row r="129" spans="1:13" ht="29.25" customHeight="1">
      <c r="A129" s="784"/>
      <c r="B129" s="378"/>
      <c r="C129" s="379"/>
      <c r="D129" s="380"/>
      <c r="E129" s="365">
        <v>0.005</v>
      </c>
      <c r="F129" s="379"/>
      <c r="G129" s="366">
        <v>1</v>
      </c>
      <c r="H129" s="366">
        <v>0.2</v>
      </c>
      <c r="I129" s="380"/>
      <c r="J129" s="366">
        <v>0.5</v>
      </c>
      <c r="K129" s="367">
        <v>0.5</v>
      </c>
      <c r="L129" s="402">
        <f>((D129*E129)+(F129*G129*H129)+(I129*J129*K129))/2000</f>
        <v>0</v>
      </c>
      <c r="M129" s="372">
        <f>C129*L129</f>
        <v>0</v>
      </c>
    </row>
    <row r="130" spans="1:13" ht="27.75" customHeight="1">
      <c r="A130" s="784"/>
      <c r="B130" s="378"/>
      <c r="C130" s="379"/>
      <c r="D130" s="380"/>
      <c r="E130" s="365">
        <v>0.005</v>
      </c>
      <c r="F130" s="379"/>
      <c r="G130" s="366">
        <v>1</v>
      </c>
      <c r="H130" s="366">
        <v>0.2</v>
      </c>
      <c r="I130" s="380"/>
      <c r="J130" s="366">
        <v>0.5</v>
      </c>
      <c r="K130" s="367">
        <v>0.5</v>
      </c>
      <c r="L130" s="402">
        <f>((D130*E130)+(F130*G130*H130)+(I130*J130*K130))/2000</f>
        <v>0</v>
      </c>
      <c r="M130" s="372">
        <f>C130*L130</f>
        <v>0</v>
      </c>
    </row>
    <row r="131" spans="1:13" ht="27.75" customHeight="1">
      <c r="A131" s="784"/>
      <c r="B131" s="378"/>
      <c r="C131" s="379"/>
      <c r="D131" s="380"/>
      <c r="E131" s="365">
        <v>0.005</v>
      </c>
      <c r="F131" s="379"/>
      <c r="G131" s="366">
        <v>1</v>
      </c>
      <c r="H131" s="366">
        <v>0.2</v>
      </c>
      <c r="I131" s="380"/>
      <c r="J131" s="366">
        <v>0.5</v>
      </c>
      <c r="K131" s="367">
        <v>0.5</v>
      </c>
      <c r="L131" s="402">
        <f>((D131*E131)+(F131*G131*H131)+(I131*J131*K131))/2000</f>
        <v>0</v>
      </c>
      <c r="M131" s="372">
        <f>C131*L131</f>
        <v>0</v>
      </c>
    </row>
    <row r="132" spans="1:13" ht="27.75" customHeight="1">
      <c r="A132" s="784"/>
      <c r="B132" s="378"/>
      <c r="C132" s="379"/>
      <c r="D132" s="380"/>
      <c r="E132" s="365">
        <v>0.005</v>
      </c>
      <c r="F132" s="379"/>
      <c r="G132" s="366">
        <v>1</v>
      </c>
      <c r="H132" s="366">
        <v>0.2</v>
      </c>
      <c r="I132" s="380"/>
      <c r="J132" s="366">
        <v>0.5</v>
      </c>
      <c r="K132" s="367">
        <v>0.5</v>
      </c>
      <c r="L132" s="402">
        <f>((D132*E132)+(F132*G132*H132)+(I132*J132*K132))/2000</f>
        <v>0</v>
      </c>
      <c r="M132" s="372">
        <f>C132*L132</f>
        <v>0</v>
      </c>
    </row>
    <row r="133" spans="1:13" ht="27" customHeight="1">
      <c r="A133" s="784"/>
      <c r="B133" s="378"/>
      <c r="C133" s="379"/>
      <c r="D133" s="380"/>
      <c r="E133" s="365">
        <v>0.005</v>
      </c>
      <c r="F133" s="379"/>
      <c r="G133" s="366">
        <v>1</v>
      </c>
      <c r="H133" s="366">
        <v>0.2</v>
      </c>
      <c r="I133" s="380"/>
      <c r="J133" s="366">
        <v>0.5</v>
      </c>
      <c r="K133" s="367">
        <v>0.5</v>
      </c>
      <c r="L133" s="402">
        <f>((D133*E133)+(F133*G133*H133)+(I133*J133*K133))/2000</f>
        <v>0</v>
      </c>
      <c r="M133" s="372">
        <f>C133*L133</f>
        <v>0</v>
      </c>
    </row>
    <row r="134" spans="1:13" ht="21" customHeight="1">
      <c r="A134" s="784"/>
      <c r="B134" s="775" t="s">
        <v>214</v>
      </c>
      <c r="C134" s="775"/>
      <c r="D134" s="775"/>
      <c r="E134" s="775"/>
      <c r="F134" s="775"/>
      <c r="G134" s="775"/>
      <c r="H134" s="775"/>
      <c r="I134" s="775"/>
      <c r="J134" s="775"/>
      <c r="K134" s="775"/>
      <c r="L134" s="775"/>
      <c r="M134" s="776"/>
    </row>
    <row r="135" spans="1:13" ht="27" customHeight="1">
      <c r="A135" s="784"/>
      <c r="B135" s="378"/>
      <c r="C135" s="379"/>
      <c r="D135" s="380"/>
      <c r="E135" s="366">
        <v>0.01</v>
      </c>
      <c r="F135" s="381"/>
      <c r="G135" s="366">
        <v>1</v>
      </c>
      <c r="H135" s="366">
        <v>0.1</v>
      </c>
      <c r="I135" s="380"/>
      <c r="J135" s="366">
        <v>0.8</v>
      </c>
      <c r="K135" s="367">
        <v>0.8</v>
      </c>
      <c r="L135" s="402">
        <f>((D135*E135)+(F135*G135*H135)+(I135*J135*K135))/2000</f>
        <v>0</v>
      </c>
      <c r="M135" s="372">
        <f>C135*L135</f>
        <v>0</v>
      </c>
    </row>
    <row r="136" spans="1:13" ht="27" customHeight="1">
      <c r="A136" s="784"/>
      <c r="B136" s="378"/>
      <c r="C136" s="379"/>
      <c r="D136" s="380"/>
      <c r="E136" s="366">
        <v>0.01</v>
      </c>
      <c r="F136" s="381"/>
      <c r="G136" s="366">
        <v>1</v>
      </c>
      <c r="H136" s="366">
        <v>0.1</v>
      </c>
      <c r="I136" s="380"/>
      <c r="J136" s="366">
        <v>0.8</v>
      </c>
      <c r="K136" s="367">
        <v>0.8</v>
      </c>
      <c r="L136" s="402">
        <f>((D136*E136)+(F136*G136*H136)+(I136*J136*K136))/2000</f>
        <v>0</v>
      </c>
      <c r="M136" s="372">
        <f>C136*L136</f>
        <v>0</v>
      </c>
    </row>
    <row r="137" spans="1:13" ht="27" customHeight="1">
      <c r="A137" s="784"/>
      <c r="B137" s="378"/>
      <c r="C137" s="379"/>
      <c r="D137" s="380"/>
      <c r="E137" s="366">
        <v>0.01</v>
      </c>
      <c r="F137" s="381"/>
      <c r="G137" s="366">
        <v>1</v>
      </c>
      <c r="H137" s="366">
        <v>0.1</v>
      </c>
      <c r="I137" s="380"/>
      <c r="J137" s="366">
        <v>0.8</v>
      </c>
      <c r="K137" s="367">
        <v>0.8</v>
      </c>
      <c r="L137" s="402">
        <f>((D137*E137)+(F137*G137*H137)+(I137*J137*K137))/2000</f>
        <v>0</v>
      </c>
      <c r="M137" s="372">
        <f>C137*L137</f>
        <v>0</v>
      </c>
    </row>
    <row r="138" spans="1:13" ht="18.75" customHeight="1">
      <c r="A138" s="784"/>
      <c r="B138" s="775" t="s">
        <v>215</v>
      </c>
      <c r="C138" s="775"/>
      <c r="D138" s="775"/>
      <c r="E138" s="775"/>
      <c r="F138" s="775"/>
      <c r="G138" s="775"/>
      <c r="H138" s="775"/>
      <c r="I138" s="775"/>
      <c r="J138" s="775"/>
      <c r="K138" s="775"/>
      <c r="L138" s="775"/>
      <c r="M138" s="776"/>
    </row>
    <row r="139" spans="1:13" ht="27" customHeight="1">
      <c r="A139" s="784"/>
      <c r="B139" s="378"/>
      <c r="C139" s="379"/>
      <c r="D139" s="380"/>
      <c r="E139" s="366">
        <v>0.01</v>
      </c>
      <c r="F139" s="381"/>
      <c r="G139" s="366">
        <v>1</v>
      </c>
      <c r="H139" s="365">
        <v>0.005</v>
      </c>
      <c r="I139" s="380"/>
      <c r="J139" s="366">
        <v>0.8</v>
      </c>
      <c r="K139" s="367">
        <v>0.7</v>
      </c>
      <c r="L139" s="402">
        <f>((D139*E139)+(F139*G139*H139)+(I139*J139*K139))/2000</f>
        <v>0</v>
      </c>
      <c r="M139" s="372">
        <f>C139*L139</f>
        <v>0</v>
      </c>
    </row>
    <row r="140" spans="1:13" ht="27" customHeight="1">
      <c r="A140" s="784"/>
      <c r="B140" s="378"/>
      <c r="C140" s="379"/>
      <c r="D140" s="380"/>
      <c r="E140" s="366">
        <v>0.01</v>
      </c>
      <c r="F140" s="381"/>
      <c r="G140" s="366">
        <v>1</v>
      </c>
      <c r="H140" s="365">
        <v>0.005</v>
      </c>
      <c r="I140" s="380"/>
      <c r="J140" s="366">
        <v>0.8</v>
      </c>
      <c r="K140" s="367">
        <v>0.7</v>
      </c>
      <c r="L140" s="402">
        <f>((D140*E140)+(F140*G140*H140)+(I140*J140*K140))/2000</f>
        <v>0</v>
      </c>
      <c r="M140" s="372">
        <f>C140*L140</f>
        <v>0</v>
      </c>
    </row>
    <row r="141" spans="1:13" ht="27" customHeight="1">
      <c r="A141" s="785"/>
      <c r="B141" s="382"/>
      <c r="C141" s="383"/>
      <c r="D141" s="384"/>
      <c r="E141" s="373">
        <v>0.01</v>
      </c>
      <c r="F141" s="385"/>
      <c r="G141" s="373">
        <v>1</v>
      </c>
      <c r="H141" s="374">
        <v>0.005</v>
      </c>
      <c r="I141" s="384"/>
      <c r="J141" s="373">
        <v>0.8</v>
      </c>
      <c r="K141" s="375">
        <v>0.7</v>
      </c>
      <c r="L141" s="403">
        <f>((D141*E141)+(F141*G141*H141)+(I141*J141*K141))/2000</f>
        <v>0</v>
      </c>
      <c r="M141" s="376">
        <f>C141*L141</f>
        <v>0</v>
      </c>
    </row>
    <row r="142" spans="1:32" s="371" customFormat="1" ht="18.75" customHeight="1">
      <c r="A142" s="781" t="s">
        <v>394</v>
      </c>
      <c r="B142" s="782"/>
      <c r="C142" s="782"/>
      <c r="D142" s="782"/>
      <c r="E142" s="782"/>
      <c r="F142" s="782"/>
      <c r="G142" s="782"/>
      <c r="H142" s="782"/>
      <c r="I142" s="782"/>
      <c r="J142" s="782"/>
      <c r="K142" s="782"/>
      <c r="L142" s="782"/>
      <c r="M142" s="377">
        <f>SUM(M129:M133)+SUM(M135:M137)+SUM(M139:M141)</f>
        <v>0</v>
      </c>
      <c r="N142" s="336"/>
      <c r="O142" s="336"/>
      <c r="P142" s="336"/>
      <c r="Q142" s="336"/>
      <c r="R142" s="336"/>
      <c r="S142" s="336"/>
      <c r="T142" s="336"/>
      <c r="U142" s="336"/>
      <c r="V142" s="336"/>
      <c r="W142" s="336"/>
      <c r="X142" s="336"/>
      <c r="Y142" s="336"/>
      <c r="Z142" s="336"/>
      <c r="AA142" s="336"/>
      <c r="AB142" s="336"/>
      <c r="AC142" s="336"/>
      <c r="AD142" s="336"/>
      <c r="AE142" s="336"/>
      <c r="AF142" s="336"/>
    </row>
    <row r="143" spans="1:32" s="363" customFormat="1" ht="23.25" customHeight="1">
      <c r="A143" s="783">
        <f>B15</f>
        <v>9</v>
      </c>
      <c r="B143" s="769" t="s">
        <v>213</v>
      </c>
      <c r="C143" s="769"/>
      <c r="D143" s="769"/>
      <c r="E143" s="769"/>
      <c r="F143" s="769"/>
      <c r="G143" s="769"/>
      <c r="H143" s="769"/>
      <c r="I143" s="769"/>
      <c r="J143" s="769"/>
      <c r="K143" s="769"/>
      <c r="L143" s="769"/>
      <c r="M143" s="770"/>
      <c r="N143" s="362"/>
      <c r="O143" s="362"/>
      <c r="P143" s="362"/>
      <c r="Q143" s="362"/>
      <c r="R143" s="362"/>
      <c r="S143" s="362"/>
      <c r="T143" s="362"/>
      <c r="U143" s="362"/>
      <c r="V143" s="362"/>
      <c r="W143" s="362"/>
      <c r="X143" s="362"/>
      <c r="Y143" s="362"/>
      <c r="Z143" s="362"/>
      <c r="AA143" s="362"/>
      <c r="AB143" s="362"/>
      <c r="AC143" s="362"/>
      <c r="AD143" s="362"/>
      <c r="AE143" s="362"/>
      <c r="AF143" s="362"/>
    </row>
    <row r="144" spans="1:13" ht="29.25" customHeight="1">
      <c r="A144" s="784"/>
      <c r="B144" s="378"/>
      <c r="C144" s="379"/>
      <c r="D144" s="380"/>
      <c r="E144" s="365">
        <v>0.005</v>
      </c>
      <c r="F144" s="379"/>
      <c r="G144" s="366">
        <v>1</v>
      </c>
      <c r="H144" s="366">
        <v>0.2</v>
      </c>
      <c r="I144" s="380"/>
      <c r="J144" s="366">
        <v>0.5</v>
      </c>
      <c r="K144" s="367">
        <v>0.5</v>
      </c>
      <c r="L144" s="402">
        <f>((D144*E144)+(F144*G144*H144)+(I144*J144*K144))/2000</f>
        <v>0</v>
      </c>
      <c r="M144" s="372">
        <f>C144*L144</f>
        <v>0</v>
      </c>
    </row>
    <row r="145" spans="1:13" ht="27.75" customHeight="1">
      <c r="A145" s="784"/>
      <c r="B145" s="378"/>
      <c r="C145" s="379"/>
      <c r="D145" s="380"/>
      <c r="E145" s="365">
        <v>0.005</v>
      </c>
      <c r="F145" s="379"/>
      <c r="G145" s="366">
        <v>1</v>
      </c>
      <c r="H145" s="366">
        <v>0.2</v>
      </c>
      <c r="I145" s="380"/>
      <c r="J145" s="366">
        <v>0.5</v>
      </c>
      <c r="K145" s="367">
        <v>0.5</v>
      </c>
      <c r="L145" s="402">
        <f>((D145*E145)+(F145*G145*H145)+(I145*J145*K145))/2000</f>
        <v>0</v>
      </c>
      <c r="M145" s="372">
        <f>C145*L145</f>
        <v>0</v>
      </c>
    </row>
    <row r="146" spans="1:13" ht="27.75" customHeight="1">
      <c r="A146" s="784"/>
      <c r="B146" s="378"/>
      <c r="C146" s="379"/>
      <c r="D146" s="380"/>
      <c r="E146" s="365">
        <v>0.005</v>
      </c>
      <c r="F146" s="379"/>
      <c r="G146" s="366">
        <v>1</v>
      </c>
      <c r="H146" s="366">
        <v>0.2</v>
      </c>
      <c r="I146" s="380"/>
      <c r="J146" s="366">
        <v>0.5</v>
      </c>
      <c r="K146" s="367">
        <v>0.5</v>
      </c>
      <c r="L146" s="402">
        <f>((D146*E146)+(F146*G146*H146)+(I146*J146*K146))/2000</f>
        <v>0</v>
      </c>
      <c r="M146" s="372">
        <f>C146*L146</f>
        <v>0</v>
      </c>
    </row>
    <row r="147" spans="1:13" ht="27.75" customHeight="1">
      <c r="A147" s="784"/>
      <c r="B147" s="378"/>
      <c r="C147" s="379"/>
      <c r="D147" s="380"/>
      <c r="E147" s="365">
        <v>0.005</v>
      </c>
      <c r="F147" s="379"/>
      <c r="G147" s="366">
        <v>1</v>
      </c>
      <c r="H147" s="366">
        <v>0.2</v>
      </c>
      <c r="I147" s="380"/>
      <c r="J147" s="366">
        <v>0.5</v>
      </c>
      <c r="K147" s="367">
        <v>0.5</v>
      </c>
      <c r="L147" s="402">
        <f>((D147*E147)+(F147*G147*H147)+(I147*J147*K147))/2000</f>
        <v>0</v>
      </c>
      <c r="M147" s="372">
        <f>C147*L147</f>
        <v>0</v>
      </c>
    </row>
    <row r="148" spans="1:13" ht="27" customHeight="1">
      <c r="A148" s="784"/>
      <c r="B148" s="378"/>
      <c r="C148" s="379"/>
      <c r="D148" s="380"/>
      <c r="E148" s="365">
        <v>0.005</v>
      </c>
      <c r="F148" s="379"/>
      <c r="G148" s="366">
        <v>1</v>
      </c>
      <c r="H148" s="366">
        <v>0.2</v>
      </c>
      <c r="I148" s="380"/>
      <c r="J148" s="366">
        <v>0.5</v>
      </c>
      <c r="K148" s="367">
        <v>0.5</v>
      </c>
      <c r="L148" s="402">
        <f>((D148*E148)+(F148*G148*H148)+(I148*J148*K148))/2000</f>
        <v>0</v>
      </c>
      <c r="M148" s="372">
        <f>C148*L148</f>
        <v>0</v>
      </c>
    </row>
    <row r="149" spans="1:13" ht="21" customHeight="1">
      <c r="A149" s="784"/>
      <c r="B149" s="775" t="s">
        <v>214</v>
      </c>
      <c r="C149" s="775"/>
      <c r="D149" s="775"/>
      <c r="E149" s="775"/>
      <c r="F149" s="775"/>
      <c r="G149" s="775"/>
      <c r="H149" s="775"/>
      <c r="I149" s="775"/>
      <c r="J149" s="775"/>
      <c r="K149" s="775"/>
      <c r="L149" s="775"/>
      <c r="M149" s="776"/>
    </row>
    <row r="150" spans="1:13" ht="27" customHeight="1">
      <c r="A150" s="784"/>
      <c r="B150" s="378"/>
      <c r="C150" s="379"/>
      <c r="D150" s="380"/>
      <c r="E150" s="366">
        <v>0.01</v>
      </c>
      <c r="F150" s="381"/>
      <c r="G150" s="366">
        <v>1</v>
      </c>
      <c r="H150" s="366">
        <v>0.1</v>
      </c>
      <c r="I150" s="380"/>
      <c r="J150" s="366">
        <v>0.8</v>
      </c>
      <c r="K150" s="367">
        <v>0.8</v>
      </c>
      <c r="L150" s="402">
        <f>((D150*E150)+(F150*G150*H150)+(I150*J150*K150))/2000</f>
        <v>0</v>
      </c>
      <c r="M150" s="372">
        <f>C150*L150</f>
        <v>0</v>
      </c>
    </row>
    <row r="151" spans="1:13" ht="27" customHeight="1">
      <c r="A151" s="784"/>
      <c r="B151" s="378"/>
      <c r="C151" s="379"/>
      <c r="D151" s="380"/>
      <c r="E151" s="366">
        <v>0.01</v>
      </c>
      <c r="F151" s="381"/>
      <c r="G151" s="366">
        <v>1</v>
      </c>
      <c r="H151" s="366">
        <v>0.1</v>
      </c>
      <c r="I151" s="380"/>
      <c r="J151" s="366">
        <v>0.8</v>
      </c>
      <c r="K151" s="367">
        <v>0.8</v>
      </c>
      <c r="L151" s="402">
        <f>((D151*E151)+(F151*G151*H151)+(I151*J151*K151))/2000</f>
        <v>0</v>
      </c>
      <c r="M151" s="372">
        <f>C151*L151</f>
        <v>0</v>
      </c>
    </row>
    <row r="152" spans="1:13" ht="27" customHeight="1">
      <c r="A152" s="784"/>
      <c r="B152" s="378"/>
      <c r="C152" s="379"/>
      <c r="D152" s="380"/>
      <c r="E152" s="366">
        <v>0.01</v>
      </c>
      <c r="F152" s="381"/>
      <c r="G152" s="366">
        <v>1</v>
      </c>
      <c r="H152" s="366">
        <v>0.1</v>
      </c>
      <c r="I152" s="380"/>
      <c r="J152" s="366">
        <v>0.8</v>
      </c>
      <c r="K152" s="367">
        <v>0.8</v>
      </c>
      <c r="L152" s="402">
        <f>((D152*E152)+(F152*G152*H152)+(I152*J152*K152))/2000</f>
        <v>0</v>
      </c>
      <c r="M152" s="372">
        <f>C152*L152</f>
        <v>0</v>
      </c>
    </row>
    <row r="153" spans="1:13" ht="18.75" customHeight="1">
      <c r="A153" s="784"/>
      <c r="B153" s="775" t="s">
        <v>215</v>
      </c>
      <c r="C153" s="775"/>
      <c r="D153" s="775"/>
      <c r="E153" s="775"/>
      <c r="F153" s="775"/>
      <c r="G153" s="775"/>
      <c r="H153" s="775"/>
      <c r="I153" s="775"/>
      <c r="J153" s="775"/>
      <c r="K153" s="775"/>
      <c r="L153" s="775"/>
      <c r="M153" s="776"/>
    </row>
    <row r="154" spans="1:13" ht="27" customHeight="1">
      <c r="A154" s="784"/>
      <c r="B154" s="378"/>
      <c r="C154" s="379"/>
      <c r="D154" s="380"/>
      <c r="E154" s="366">
        <v>0.01</v>
      </c>
      <c r="F154" s="381"/>
      <c r="G154" s="366">
        <v>1</v>
      </c>
      <c r="H154" s="365">
        <v>0.005</v>
      </c>
      <c r="I154" s="380"/>
      <c r="J154" s="366">
        <v>0.8</v>
      </c>
      <c r="K154" s="367">
        <v>0.7</v>
      </c>
      <c r="L154" s="402">
        <f>((D154*E154)+(F154*G154*H154)+(I154*J154*K154))/2000</f>
        <v>0</v>
      </c>
      <c r="M154" s="372">
        <f>C154*L154</f>
        <v>0</v>
      </c>
    </row>
    <row r="155" spans="1:13" ht="27" customHeight="1">
      <c r="A155" s="784"/>
      <c r="B155" s="378"/>
      <c r="C155" s="379"/>
      <c r="D155" s="380"/>
      <c r="E155" s="366">
        <v>0.01</v>
      </c>
      <c r="F155" s="381"/>
      <c r="G155" s="366">
        <v>1</v>
      </c>
      <c r="H155" s="365">
        <v>0.005</v>
      </c>
      <c r="I155" s="380"/>
      <c r="J155" s="366">
        <v>0.8</v>
      </c>
      <c r="K155" s="367">
        <v>0.7</v>
      </c>
      <c r="L155" s="402">
        <f>((D155*E155)+(F155*G155*H155)+(I155*J155*K155))/2000</f>
        <v>0</v>
      </c>
      <c r="M155" s="372">
        <f>C155*L155</f>
        <v>0</v>
      </c>
    </row>
    <row r="156" spans="1:13" ht="27" customHeight="1">
      <c r="A156" s="785"/>
      <c r="B156" s="382"/>
      <c r="C156" s="383"/>
      <c r="D156" s="384"/>
      <c r="E156" s="373">
        <v>0.01</v>
      </c>
      <c r="F156" s="385"/>
      <c r="G156" s="373">
        <v>1</v>
      </c>
      <c r="H156" s="374">
        <v>0.005</v>
      </c>
      <c r="I156" s="384"/>
      <c r="J156" s="373">
        <v>0.8</v>
      </c>
      <c r="K156" s="375">
        <v>0.7</v>
      </c>
      <c r="L156" s="403">
        <f>((D156*E156)+(F156*G156*H156)+(I156*J156*K156))/2000</f>
        <v>0</v>
      </c>
      <c r="M156" s="376">
        <f>C156*L156</f>
        <v>0</v>
      </c>
    </row>
    <row r="157" spans="1:32" s="371" customFormat="1" ht="18.75" customHeight="1">
      <c r="A157" s="781" t="s">
        <v>395</v>
      </c>
      <c r="B157" s="782"/>
      <c r="C157" s="782"/>
      <c r="D157" s="782"/>
      <c r="E157" s="782"/>
      <c r="F157" s="782"/>
      <c r="G157" s="782"/>
      <c r="H157" s="782"/>
      <c r="I157" s="782"/>
      <c r="J157" s="782"/>
      <c r="K157" s="782"/>
      <c r="L157" s="782"/>
      <c r="M157" s="377">
        <f>SUM(M144:M148)+SUM(M150:M152)+SUM(M154:M156)</f>
        <v>0</v>
      </c>
      <c r="N157" s="336"/>
      <c r="O157" s="336"/>
      <c r="P157" s="336"/>
      <c r="Q157" s="336"/>
      <c r="R157" s="336"/>
      <c r="S157" s="336"/>
      <c r="T157" s="336"/>
      <c r="U157" s="336"/>
      <c r="V157" s="336"/>
      <c r="W157" s="336"/>
      <c r="X157" s="336"/>
      <c r="Y157" s="336"/>
      <c r="Z157" s="336"/>
      <c r="AA157" s="336"/>
      <c r="AB157" s="336"/>
      <c r="AC157" s="336"/>
      <c r="AD157" s="336"/>
      <c r="AE157" s="336"/>
      <c r="AF157" s="336"/>
    </row>
    <row r="158" spans="1:32" s="363" customFormat="1" ht="23.25" customHeight="1">
      <c r="A158" s="783">
        <f>B16</f>
        <v>10</v>
      </c>
      <c r="B158" s="769" t="s">
        <v>213</v>
      </c>
      <c r="C158" s="769"/>
      <c r="D158" s="769"/>
      <c r="E158" s="769"/>
      <c r="F158" s="769"/>
      <c r="G158" s="769"/>
      <c r="H158" s="769"/>
      <c r="I158" s="769"/>
      <c r="J158" s="769"/>
      <c r="K158" s="769"/>
      <c r="L158" s="769"/>
      <c r="M158" s="770"/>
      <c r="N158" s="362"/>
      <c r="O158" s="362"/>
      <c r="P158" s="362"/>
      <c r="Q158" s="362"/>
      <c r="R158" s="362"/>
      <c r="S158" s="362"/>
      <c r="T158" s="362"/>
      <c r="U158" s="362"/>
      <c r="V158" s="362"/>
      <c r="W158" s="362"/>
      <c r="X158" s="362"/>
      <c r="Y158" s="362"/>
      <c r="Z158" s="362"/>
      <c r="AA158" s="362"/>
      <c r="AB158" s="362"/>
      <c r="AC158" s="362"/>
      <c r="AD158" s="362"/>
      <c r="AE158" s="362"/>
      <c r="AF158" s="362"/>
    </row>
    <row r="159" spans="1:13" ht="29.25" customHeight="1">
      <c r="A159" s="784"/>
      <c r="B159" s="378"/>
      <c r="C159" s="379"/>
      <c r="D159" s="380"/>
      <c r="E159" s="365">
        <v>0.005</v>
      </c>
      <c r="F159" s="379"/>
      <c r="G159" s="366">
        <v>1</v>
      </c>
      <c r="H159" s="366">
        <v>0.2</v>
      </c>
      <c r="I159" s="380"/>
      <c r="J159" s="366">
        <v>0.5</v>
      </c>
      <c r="K159" s="367">
        <v>0.5</v>
      </c>
      <c r="L159" s="402">
        <f>((D159*E159)+(F159*G159*H159)+(I159*J159*K159))/2000</f>
        <v>0</v>
      </c>
      <c r="M159" s="372">
        <f>C159*L159</f>
        <v>0</v>
      </c>
    </row>
    <row r="160" spans="1:13" ht="27.75" customHeight="1">
      <c r="A160" s="784"/>
      <c r="B160" s="378"/>
      <c r="C160" s="379"/>
      <c r="D160" s="380"/>
      <c r="E160" s="365">
        <v>0.005</v>
      </c>
      <c r="F160" s="379"/>
      <c r="G160" s="366">
        <v>1</v>
      </c>
      <c r="H160" s="366">
        <v>0.2</v>
      </c>
      <c r="I160" s="380"/>
      <c r="J160" s="366">
        <v>0.5</v>
      </c>
      <c r="K160" s="367">
        <v>0.5</v>
      </c>
      <c r="L160" s="402">
        <f>((D160*E160)+(F160*G160*H160)+(I160*J160*K160))/2000</f>
        <v>0</v>
      </c>
      <c r="M160" s="372">
        <f>C160*L160</f>
        <v>0</v>
      </c>
    </row>
    <row r="161" spans="1:13" ht="27.75" customHeight="1">
      <c r="A161" s="784"/>
      <c r="B161" s="378"/>
      <c r="C161" s="379"/>
      <c r="D161" s="380"/>
      <c r="E161" s="365">
        <v>0.005</v>
      </c>
      <c r="F161" s="379"/>
      <c r="G161" s="366">
        <v>1</v>
      </c>
      <c r="H161" s="366">
        <v>0.2</v>
      </c>
      <c r="I161" s="380"/>
      <c r="J161" s="366">
        <v>0.5</v>
      </c>
      <c r="K161" s="367">
        <v>0.5</v>
      </c>
      <c r="L161" s="402">
        <f>((D161*E161)+(F161*G161*H161)+(I161*J161*K161))/2000</f>
        <v>0</v>
      </c>
      <c r="M161" s="372">
        <f>C161*L161</f>
        <v>0</v>
      </c>
    </row>
    <row r="162" spans="1:13" ht="27.75" customHeight="1">
      <c r="A162" s="784"/>
      <c r="B162" s="378"/>
      <c r="C162" s="379"/>
      <c r="D162" s="380"/>
      <c r="E162" s="365">
        <v>0.005</v>
      </c>
      <c r="F162" s="379"/>
      <c r="G162" s="366">
        <v>1</v>
      </c>
      <c r="H162" s="366">
        <v>0.2</v>
      </c>
      <c r="I162" s="380"/>
      <c r="J162" s="366">
        <v>0.5</v>
      </c>
      <c r="K162" s="367">
        <v>0.5</v>
      </c>
      <c r="L162" s="402">
        <f>((D162*E162)+(F162*G162*H162)+(I162*J162*K162))/2000</f>
        <v>0</v>
      </c>
      <c r="M162" s="372">
        <f>C162*L162</f>
        <v>0</v>
      </c>
    </row>
    <row r="163" spans="1:13" ht="27" customHeight="1">
      <c r="A163" s="784"/>
      <c r="B163" s="378"/>
      <c r="C163" s="379"/>
      <c r="D163" s="380"/>
      <c r="E163" s="365">
        <v>0.005</v>
      </c>
      <c r="F163" s="379"/>
      <c r="G163" s="366">
        <v>1</v>
      </c>
      <c r="H163" s="366">
        <v>0.2</v>
      </c>
      <c r="I163" s="380"/>
      <c r="J163" s="366">
        <v>0.5</v>
      </c>
      <c r="K163" s="367">
        <v>0.5</v>
      </c>
      <c r="L163" s="402">
        <f>((D163*E163)+(F163*G163*H163)+(I163*J163*K163))/2000</f>
        <v>0</v>
      </c>
      <c r="M163" s="372">
        <f>C163*L163</f>
        <v>0</v>
      </c>
    </row>
    <row r="164" spans="1:13" ht="21" customHeight="1">
      <c r="A164" s="784"/>
      <c r="B164" s="775" t="s">
        <v>214</v>
      </c>
      <c r="C164" s="775"/>
      <c r="D164" s="775"/>
      <c r="E164" s="775"/>
      <c r="F164" s="775"/>
      <c r="G164" s="775"/>
      <c r="H164" s="775"/>
      <c r="I164" s="775"/>
      <c r="J164" s="775"/>
      <c r="K164" s="775"/>
      <c r="L164" s="775"/>
      <c r="M164" s="776"/>
    </row>
    <row r="165" spans="1:13" ht="27" customHeight="1">
      <c r="A165" s="784"/>
      <c r="B165" s="378"/>
      <c r="C165" s="379"/>
      <c r="D165" s="380"/>
      <c r="E165" s="366">
        <v>0.01</v>
      </c>
      <c r="F165" s="381"/>
      <c r="G165" s="366">
        <v>1</v>
      </c>
      <c r="H165" s="366">
        <v>0.1</v>
      </c>
      <c r="I165" s="380"/>
      <c r="J165" s="366">
        <v>0.8</v>
      </c>
      <c r="K165" s="367">
        <v>0.8</v>
      </c>
      <c r="L165" s="402">
        <f>((D165*E165)+(F165*G165*H165)+(I165*J165*K165))/2000</f>
        <v>0</v>
      </c>
      <c r="M165" s="372">
        <f>C165*L165</f>
        <v>0</v>
      </c>
    </row>
    <row r="166" spans="1:13" ht="27" customHeight="1">
      <c r="A166" s="784"/>
      <c r="B166" s="378"/>
      <c r="C166" s="379"/>
      <c r="D166" s="380"/>
      <c r="E166" s="366">
        <v>0.01</v>
      </c>
      <c r="F166" s="381"/>
      <c r="G166" s="366">
        <v>1</v>
      </c>
      <c r="H166" s="366">
        <v>0.1</v>
      </c>
      <c r="I166" s="380"/>
      <c r="J166" s="366">
        <v>0.8</v>
      </c>
      <c r="K166" s="367">
        <v>0.8</v>
      </c>
      <c r="L166" s="402">
        <f>((D166*E166)+(F166*G166*H166)+(I166*J166*K166))/2000</f>
        <v>0</v>
      </c>
      <c r="M166" s="372">
        <f>C166*L166</f>
        <v>0</v>
      </c>
    </row>
    <row r="167" spans="1:13" ht="27" customHeight="1">
      <c r="A167" s="784"/>
      <c r="B167" s="378"/>
      <c r="C167" s="379"/>
      <c r="D167" s="380"/>
      <c r="E167" s="366">
        <v>0.01</v>
      </c>
      <c r="F167" s="381"/>
      <c r="G167" s="366">
        <v>1</v>
      </c>
      <c r="H167" s="366">
        <v>0.1</v>
      </c>
      <c r="I167" s="380"/>
      <c r="J167" s="366">
        <v>0.8</v>
      </c>
      <c r="K167" s="367">
        <v>0.8</v>
      </c>
      <c r="L167" s="402">
        <f>((D167*E167)+(F167*G167*H167)+(I167*J167*K167))/2000</f>
        <v>0</v>
      </c>
      <c r="M167" s="372">
        <f>C167*L167</f>
        <v>0</v>
      </c>
    </row>
    <row r="168" spans="1:13" ht="18.75" customHeight="1">
      <c r="A168" s="784"/>
      <c r="B168" s="775" t="s">
        <v>215</v>
      </c>
      <c r="C168" s="775"/>
      <c r="D168" s="775"/>
      <c r="E168" s="775"/>
      <c r="F168" s="775"/>
      <c r="G168" s="775"/>
      <c r="H168" s="775"/>
      <c r="I168" s="775"/>
      <c r="J168" s="775"/>
      <c r="K168" s="775"/>
      <c r="L168" s="775"/>
      <c r="M168" s="776"/>
    </row>
    <row r="169" spans="1:13" ht="27" customHeight="1">
      <c r="A169" s="784"/>
      <c r="B169" s="378"/>
      <c r="C169" s="379"/>
      <c r="D169" s="380"/>
      <c r="E169" s="366">
        <v>0.01</v>
      </c>
      <c r="F169" s="381"/>
      <c r="G169" s="366">
        <v>1</v>
      </c>
      <c r="H169" s="365">
        <v>0.005</v>
      </c>
      <c r="I169" s="380"/>
      <c r="J169" s="366">
        <v>0.8</v>
      </c>
      <c r="K169" s="367">
        <v>0.7</v>
      </c>
      <c r="L169" s="402">
        <f>((D169*E169)+(F169*G169*H169)+(I169*J169*K169))/2000</f>
        <v>0</v>
      </c>
      <c r="M169" s="372">
        <f>C169*L169</f>
        <v>0</v>
      </c>
    </row>
    <row r="170" spans="1:13" ht="27" customHeight="1">
      <c r="A170" s="784"/>
      <c r="B170" s="378"/>
      <c r="C170" s="379"/>
      <c r="D170" s="380"/>
      <c r="E170" s="366">
        <v>0.01</v>
      </c>
      <c r="F170" s="381"/>
      <c r="G170" s="366">
        <v>1</v>
      </c>
      <c r="H170" s="365">
        <v>0.005</v>
      </c>
      <c r="I170" s="380"/>
      <c r="J170" s="366">
        <v>0.8</v>
      </c>
      <c r="K170" s="367">
        <v>0.7</v>
      </c>
      <c r="L170" s="402">
        <f>((D170*E170)+(F170*G170*H170)+(I170*J170*K170))/2000</f>
        <v>0</v>
      </c>
      <c r="M170" s="372">
        <f>C170*L170</f>
        <v>0</v>
      </c>
    </row>
    <row r="171" spans="1:13" ht="27" customHeight="1">
      <c r="A171" s="785"/>
      <c r="B171" s="382"/>
      <c r="C171" s="383"/>
      <c r="D171" s="384"/>
      <c r="E171" s="373">
        <v>0.01</v>
      </c>
      <c r="F171" s="385"/>
      <c r="G171" s="373">
        <v>1</v>
      </c>
      <c r="H171" s="374">
        <v>0.005</v>
      </c>
      <c r="I171" s="384"/>
      <c r="J171" s="373">
        <v>0.8</v>
      </c>
      <c r="K171" s="375">
        <v>0.7</v>
      </c>
      <c r="L171" s="403">
        <f>((D171*E171)+(F171*G171*H171)+(I171*J171*K171))/2000</f>
        <v>0</v>
      </c>
      <c r="M171" s="376">
        <f>C171*L171</f>
        <v>0</v>
      </c>
    </row>
    <row r="172" spans="1:32" s="371" customFormat="1" ht="18.75" customHeight="1">
      <c r="A172" s="781" t="s">
        <v>396</v>
      </c>
      <c r="B172" s="782"/>
      <c r="C172" s="782"/>
      <c r="D172" s="782"/>
      <c r="E172" s="782"/>
      <c r="F172" s="782"/>
      <c r="G172" s="782"/>
      <c r="H172" s="782"/>
      <c r="I172" s="782"/>
      <c r="J172" s="782"/>
      <c r="K172" s="782"/>
      <c r="L172" s="782"/>
      <c r="M172" s="377">
        <f>SUM(M159:M163)+SUM(M165:M167)+SUM(M169:M171)</f>
        <v>0</v>
      </c>
      <c r="N172" s="336"/>
      <c r="O172" s="336"/>
      <c r="P172" s="336"/>
      <c r="Q172" s="336"/>
      <c r="R172" s="336"/>
      <c r="S172" s="336"/>
      <c r="T172" s="336"/>
      <c r="U172" s="336"/>
      <c r="V172" s="336"/>
      <c r="W172" s="336"/>
      <c r="X172" s="336"/>
      <c r="Y172" s="336"/>
      <c r="Z172" s="336"/>
      <c r="AA172" s="336"/>
      <c r="AB172" s="336"/>
      <c r="AC172" s="336"/>
      <c r="AD172" s="336"/>
      <c r="AE172" s="336"/>
      <c r="AF172" s="336"/>
    </row>
  </sheetData>
  <sheetProtection/>
  <mergeCells count="78">
    <mergeCell ref="B134:M134"/>
    <mergeCell ref="B138:M138"/>
    <mergeCell ref="A172:L172"/>
    <mergeCell ref="A157:L157"/>
    <mergeCell ref="A158:A171"/>
    <mergeCell ref="B158:M158"/>
    <mergeCell ref="B164:M164"/>
    <mergeCell ref="B168:M168"/>
    <mergeCell ref="B104:M104"/>
    <mergeCell ref="B108:M108"/>
    <mergeCell ref="A142:L142"/>
    <mergeCell ref="A143:A156"/>
    <mergeCell ref="B143:M143"/>
    <mergeCell ref="B149:M149"/>
    <mergeCell ref="B153:M153"/>
    <mergeCell ref="A127:L127"/>
    <mergeCell ref="A128:A141"/>
    <mergeCell ref="B128:M128"/>
    <mergeCell ref="I21:I22"/>
    <mergeCell ref="B21:B22"/>
    <mergeCell ref="A112:L112"/>
    <mergeCell ref="A113:A126"/>
    <mergeCell ref="B113:M113"/>
    <mergeCell ref="B119:M119"/>
    <mergeCell ref="B123:M123"/>
    <mergeCell ref="A97:L97"/>
    <mergeCell ref="A98:A111"/>
    <mergeCell ref="B98:M98"/>
    <mergeCell ref="I6:M6"/>
    <mergeCell ref="I7:M7"/>
    <mergeCell ref="I8:M8"/>
    <mergeCell ref="I15:M15"/>
    <mergeCell ref="I16:M16"/>
    <mergeCell ref="A83:A96"/>
    <mergeCell ref="B83:M83"/>
    <mergeCell ref="B89:M89"/>
    <mergeCell ref="B93:M93"/>
    <mergeCell ref="M21:M22"/>
    <mergeCell ref="A23:A36"/>
    <mergeCell ref="B38:M38"/>
    <mergeCell ref="B23:M23"/>
    <mergeCell ref="B29:M29"/>
    <mergeCell ref="B33:M33"/>
    <mergeCell ref="I11:M11"/>
    <mergeCell ref="I12:M12"/>
    <mergeCell ref="I13:M13"/>
    <mergeCell ref="I14:M14"/>
    <mergeCell ref="G21:G22"/>
    <mergeCell ref="B1:F1"/>
    <mergeCell ref="E21:E22"/>
    <mergeCell ref="J21:J22"/>
    <mergeCell ref="F21:F22"/>
    <mergeCell ref="G1:O1"/>
    <mergeCell ref="I9:M9"/>
    <mergeCell ref="I10:M10"/>
    <mergeCell ref="B5:C5"/>
    <mergeCell ref="E5:F5"/>
    <mergeCell ref="H5:M5"/>
    <mergeCell ref="A82:L82"/>
    <mergeCell ref="A38:A51"/>
    <mergeCell ref="A53:A66"/>
    <mergeCell ref="A68:A81"/>
    <mergeCell ref="B59:M59"/>
    <mergeCell ref="B63:M63"/>
    <mergeCell ref="B44:M44"/>
    <mergeCell ref="B48:M48"/>
    <mergeCell ref="A52:L52"/>
    <mergeCell ref="B53:M53"/>
    <mergeCell ref="A67:L67"/>
    <mergeCell ref="B68:M68"/>
    <mergeCell ref="K21:K22"/>
    <mergeCell ref="L21:L22"/>
    <mergeCell ref="B74:M74"/>
    <mergeCell ref="B78:M78"/>
    <mergeCell ref="C21:C22"/>
    <mergeCell ref="D21:D22"/>
    <mergeCell ref="A21:A22"/>
    <mergeCell ref="A37:L37"/>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H75"/>
  <sheetViews>
    <sheetView tabSelected="1" zoomScalePageLayoutView="0" workbookViewId="0" topLeftCell="A1">
      <selection activeCell="G11" sqref="G11"/>
    </sheetView>
  </sheetViews>
  <sheetFormatPr defaultColWidth="9.140625" defaultRowHeight="12.75"/>
  <cols>
    <col min="1" max="1" width="16.140625" style="0" customWidth="1"/>
    <col min="2" max="2" width="21.8515625" style="0" customWidth="1"/>
    <col min="3" max="3" width="47.8515625" style="0" customWidth="1"/>
    <col min="4" max="4" width="11.57421875" style="32" customWidth="1"/>
    <col min="5" max="7" width="5.57421875" style="27" customWidth="1"/>
    <col min="8" max="20" width="9.140625" style="27" customWidth="1"/>
  </cols>
  <sheetData>
    <row r="1" spans="1:4" ht="15.75">
      <c r="A1" s="41" t="s">
        <v>607</v>
      </c>
      <c r="B1" s="27"/>
      <c r="C1" s="27"/>
      <c r="D1" s="42"/>
    </row>
    <row r="2" spans="1:4" ht="15">
      <c r="A2" s="43" t="s">
        <v>655</v>
      </c>
      <c r="B2" s="27"/>
      <c r="C2" s="27"/>
      <c r="D2" s="42"/>
    </row>
    <row r="3" spans="1:4" ht="15">
      <c r="A3" s="43" t="s">
        <v>653</v>
      </c>
      <c r="B3" s="27"/>
      <c r="C3" s="27"/>
      <c r="D3" s="42"/>
    </row>
    <row r="4" spans="1:4" ht="15.75">
      <c r="A4" s="796" t="s">
        <v>367</v>
      </c>
      <c r="B4" s="796"/>
      <c r="C4" s="796"/>
      <c r="D4" s="796"/>
    </row>
    <row r="5" spans="1:4" ht="47.25">
      <c r="A5" s="386" t="s">
        <v>324</v>
      </c>
      <c r="B5" s="386" t="s">
        <v>323</v>
      </c>
      <c r="C5" s="386" t="s">
        <v>322</v>
      </c>
      <c r="D5" s="387" t="s">
        <v>321</v>
      </c>
    </row>
    <row r="6" spans="1:4" ht="15.75">
      <c r="A6" s="388" t="s">
        <v>222</v>
      </c>
      <c r="B6" s="54"/>
      <c r="C6" s="54"/>
      <c r="D6" s="450"/>
    </row>
    <row r="7" spans="1:4" ht="12.75">
      <c r="A7" s="64" t="s">
        <v>224</v>
      </c>
      <c r="B7" s="64" t="s">
        <v>225</v>
      </c>
      <c r="C7" s="64" t="s">
        <v>226</v>
      </c>
      <c r="D7" s="475">
        <v>12400</v>
      </c>
    </row>
    <row r="8" spans="1:4" ht="12.75">
      <c r="A8" s="64" t="s">
        <v>227</v>
      </c>
      <c r="B8" s="64" t="s">
        <v>228</v>
      </c>
      <c r="C8" s="64" t="s">
        <v>229</v>
      </c>
      <c r="D8" s="476">
        <v>116</v>
      </c>
    </row>
    <row r="9" spans="1:5" ht="12.75">
      <c r="A9" s="64" t="s">
        <v>230</v>
      </c>
      <c r="B9" s="64" t="s">
        <v>231</v>
      </c>
      <c r="C9" s="64" t="s">
        <v>232</v>
      </c>
      <c r="D9" s="477">
        <v>1300</v>
      </c>
      <c r="E9" s="451" t="s">
        <v>672</v>
      </c>
    </row>
    <row r="10" spans="1:4" ht="12.75">
      <c r="A10" s="64" t="s">
        <v>233</v>
      </c>
      <c r="B10" s="64" t="s">
        <v>234</v>
      </c>
      <c r="C10" s="64" t="s">
        <v>235</v>
      </c>
      <c r="D10" s="475">
        <v>3170</v>
      </c>
    </row>
    <row r="11" spans="1:4" ht="12.75">
      <c r="A11" s="64" t="s">
        <v>236</v>
      </c>
      <c r="B11" s="64" t="s">
        <v>237</v>
      </c>
      <c r="C11" s="64" t="s">
        <v>238</v>
      </c>
      <c r="D11" s="475">
        <v>1120</v>
      </c>
    </row>
    <row r="12" spans="1:4" ht="12.75">
      <c r="A12" s="64" t="s">
        <v>61</v>
      </c>
      <c r="B12" s="64" t="s">
        <v>237</v>
      </c>
      <c r="C12" s="64" t="s">
        <v>239</v>
      </c>
      <c r="D12" s="475">
        <v>1300</v>
      </c>
    </row>
    <row r="13" spans="1:4" ht="12.75">
      <c r="A13" s="64" t="s">
        <v>240</v>
      </c>
      <c r="B13" s="64" t="s">
        <v>241</v>
      </c>
      <c r="C13" s="64" t="s">
        <v>242</v>
      </c>
      <c r="D13" s="475">
        <v>328</v>
      </c>
    </row>
    <row r="14" spans="1:8" ht="12.75">
      <c r="A14" s="64" t="s">
        <v>243</v>
      </c>
      <c r="B14" s="64" t="s">
        <v>241</v>
      </c>
      <c r="C14" s="64" t="s">
        <v>244</v>
      </c>
      <c r="D14" s="475">
        <v>4800</v>
      </c>
      <c r="H14" s="451"/>
    </row>
    <row r="15" spans="1:4" ht="12.75">
      <c r="A15" s="64" t="s">
        <v>245</v>
      </c>
      <c r="B15" s="64" t="s">
        <v>237</v>
      </c>
      <c r="C15" s="64" t="s">
        <v>252</v>
      </c>
      <c r="D15" s="476">
        <v>16</v>
      </c>
    </row>
    <row r="16" spans="1:4" ht="12.75">
      <c r="A16" s="64" t="s">
        <v>246</v>
      </c>
      <c r="B16" s="64" t="s">
        <v>247</v>
      </c>
      <c r="C16" s="64" t="s">
        <v>248</v>
      </c>
      <c r="D16" s="475">
        <v>138</v>
      </c>
    </row>
    <row r="17" spans="1:4" ht="12.75">
      <c r="A17" s="64" t="s">
        <v>249</v>
      </c>
      <c r="B17" s="64" t="s">
        <v>250</v>
      </c>
      <c r="C17" s="64" t="s">
        <v>251</v>
      </c>
      <c r="D17" s="476">
        <v>4</v>
      </c>
    </row>
    <row r="18" spans="1:4" ht="12.75">
      <c r="A18" s="64" t="s">
        <v>253</v>
      </c>
      <c r="B18" s="64" t="s">
        <v>254</v>
      </c>
      <c r="C18" s="64" t="s">
        <v>255</v>
      </c>
      <c r="D18" s="475">
        <v>3350</v>
      </c>
    </row>
    <row r="19" spans="1:4" ht="12.75">
      <c r="A19" s="64" t="s">
        <v>256</v>
      </c>
      <c r="B19" s="64" t="s">
        <v>257</v>
      </c>
      <c r="C19" s="64" t="s">
        <v>258</v>
      </c>
      <c r="D19" s="476">
        <v>1210</v>
      </c>
    </row>
    <row r="20" spans="1:4" ht="12.75">
      <c r="A20" s="64" t="s">
        <v>259</v>
      </c>
      <c r="B20" s="64" t="s">
        <v>257</v>
      </c>
      <c r="C20" s="64" t="s">
        <v>260</v>
      </c>
      <c r="D20" s="476">
        <v>1330</v>
      </c>
    </row>
    <row r="21" spans="1:4" ht="12.75">
      <c r="A21" s="64" t="s">
        <v>62</v>
      </c>
      <c r="B21" s="64" t="s">
        <v>257</v>
      </c>
      <c r="C21" s="64" t="s">
        <v>261</v>
      </c>
      <c r="D21" s="475">
        <v>8060</v>
      </c>
    </row>
    <row r="22" spans="1:4" ht="12.75">
      <c r="A22" s="64" t="s">
        <v>262</v>
      </c>
      <c r="B22" s="64" t="s">
        <v>263</v>
      </c>
      <c r="C22" s="64" t="s">
        <v>264</v>
      </c>
      <c r="D22" s="476">
        <v>716</v>
      </c>
    </row>
    <row r="23" spans="1:4" ht="12.75">
      <c r="A23" s="64" t="s">
        <v>265</v>
      </c>
      <c r="B23" s="64" t="s">
        <v>266</v>
      </c>
      <c r="C23" s="64" t="s">
        <v>267</v>
      </c>
      <c r="D23" s="476">
        <v>858</v>
      </c>
    </row>
    <row r="24" spans="1:4" ht="12.75">
      <c r="A24" s="64" t="s">
        <v>268</v>
      </c>
      <c r="B24" s="64" t="s">
        <v>269</v>
      </c>
      <c r="C24" s="64" t="s">
        <v>270</v>
      </c>
      <c r="D24" s="476">
        <v>804</v>
      </c>
    </row>
    <row r="25" spans="1:4" ht="15.75">
      <c r="A25" s="388" t="s">
        <v>223</v>
      </c>
      <c r="B25" s="54"/>
      <c r="C25" s="54"/>
      <c r="D25" s="478"/>
    </row>
    <row r="26" spans="1:4" ht="12.75">
      <c r="A26" s="64" t="s">
        <v>271</v>
      </c>
      <c r="B26" s="64" t="s">
        <v>272</v>
      </c>
      <c r="C26" s="64" t="s">
        <v>273</v>
      </c>
      <c r="D26" s="475">
        <v>6630</v>
      </c>
    </row>
    <row r="27" spans="1:4" ht="12.75">
      <c r="A27" s="64" t="s">
        <v>274</v>
      </c>
      <c r="B27" s="64" t="s">
        <v>634</v>
      </c>
      <c r="C27" s="64" t="s">
        <v>278</v>
      </c>
      <c r="D27" s="475">
        <v>11100</v>
      </c>
    </row>
    <row r="28" spans="1:8" ht="12.75">
      <c r="A28" s="64" t="s">
        <v>275</v>
      </c>
      <c r="B28" s="64" t="s">
        <v>276</v>
      </c>
      <c r="C28" s="64" t="s">
        <v>277</v>
      </c>
      <c r="D28" s="475">
        <v>8900</v>
      </c>
      <c r="H28" s="451"/>
    </row>
    <row r="29" spans="1:8" ht="12.75">
      <c r="A29" s="64" t="s">
        <v>279</v>
      </c>
      <c r="B29" s="64" t="s">
        <v>280</v>
      </c>
      <c r="C29" s="64" t="s">
        <v>281</v>
      </c>
      <c r="D29" s="475">
        <v>9200</v>
      </c>
      <c r="H29" s="451"/>
    </row>
    <row r="30" spans="1:8" ht="12.75">
      <c r="A30" s="64" t="s">
        <v>282</v>
      </c>
      <c r="B30" s="64" t="s">
        <v>635</v>
      </c>
      <c r="C30" s="64" t="s">
        <v>283</v>
      </c>
      <c r="D30" s="475">
        <v>9540</v>
      </c>
      <c r="H30" s="451"/>
    </row>
    <row r="31" spans="1:4" ht="12.75">
      <c r="A31" s="64" t="s">
        <v>284</v>
      </c>
      <c r="B31" s="64" t="s">
        <v>285</v>
      </c>
      <c r="C31" s="64" t="s">
        <v>286</v>
      </c>
      <c r="D31" s="475">
        <v>8550</v>
      </c>
    </row>
    <row r="32" spans="1:4" ht="12.75">
      <c r="A32" s="64" t="s">
        <v>287</v>
      </c>
      <c r="B32" s="64" t="s">
        <v>288</v>
      </c>
      <c r="C32" s="64" t="s">
        <v>636</v>
      </c>
      <c r="D32" s="475">
        <v>7190</v>
      </c>
    </row>
    <row r="33" spans="1:4" ht="12.75">
      <c r="A33" s="64" t="s">
        <v>638</v>
      </c>
      <c r="B33" s="64" t="s">
        <v>637</v>
      </c>
      <c r="C33" s="64"/>
      <c r="D33" s="475">
        <v>7190</v>
      </c>
    </row>
    <row r="34" spans="1:4" ht="12.75">
      <c r="A34" s="27"/>
      <c r="B34" s="27"/>
      <c r="C34" s="27"/>
      <c r="D34" s="42"/>
    </row>
    <row r="35" spans="1:8" ht="12.75">
      <c r="A35" s="451" t="s">
        <v>656</v>
      </c>
      <c r="B35" s="27"/>
      <c r="C35" s="27"/>
      <c r="D35" s="42"/>
      <c r="H35" s="451"/>
    </row>
    <row r="36" spans="1:8" ht="12.75">
      <c r="A36" s="451" t="s">
        <v>639</v>
      </c>
      <c r="B36" s="27"/>
      <c r="C36" s="27"/>
      <c r="D36" s="42"/>
      <c r="H36" s="452"/>
    </row>
    <row r="37" spans="1:4" ht="12.75">
      <c r="A37" s="27"/>
      <c r="B37" s="27"/>
      <c r="C37" s="27"/>
      <c r="D37" s="42"/>
    </row>
    <row r="38" spans="1:8" ht="12.75">
      <c r="A38" s="27"/>
      <c r="B38" s="27"/>
      <c r="C38" s="27"/>
      <c r="D38" s="42"/>
      <c r="H38" s="451"/>
    </row>
    <row r="39" spans="1:4" ht="12.75">
      <c r="A39" s="27"/>
      <c r="B39" s="27"/>
      <c r="C39" s="27"/>
      <c r="D39" s="42"/>
    </row>
    <row r="40" spans="1:4" ht="12.75">
      <c r="A40" s="27"/>
      <c r="B40" s="27"/>
      <c r="C40" s="27"/>
      <c r="D40" s="42"/>
    </row>
    <row r="41" spans="1:8" ht="12.75">
      <c r="A41" s="27"/>
      <c r="B41" s="27"/>
      <c r="C41" s="27"/>
      <c r="D41" s="42"/>
      <c r="H41" s="451"/>
    </row>
    <row r="42" spans="1:8" ht="12.75">
      <c r="A42" s="27"/>
      <c r="B42" s="27"/>
      <c r="C42" s="27"/>
      <c r="D42" s="42"/>
      <c r="H42" s="451"/>
    </row>
    <row r="43" spans="1:8" ht="12.75">
      <c r="A43" s="27"/>
      <c r="B43" s="27"/>
      <c r="C43" s="27"/>
      <c r="D43" s="42"/>
      <c r="H43" s="451"/>
    </row>
    <row r="44" spans="1:8" ht="12.75">
      <c r="A44" s="27"/>
      <c r="B44" s="27"/>
      <c r="C44" s="27"/>
      <c r="D44" s="42"/>
      <c r="H44" s="451"/>
    </row>
    <row r="45" spans="1:8" ht="12.75">
      <c r="A45" s="27"/>
      <c r="B45" s="27"/>
      <c r="C45" s="27"/>
      <c r="D45" s="42"/>
      <c r="H45" s="451"/>
    </row>
    <row r="46" spans="1:8" ht="12.75">
      <c r="A46" s="27"/>
      <c r="B46" s="27"/>
      <c r="C46" s="27"/>
      <c r="D46" s="42"/>
      <c r="H46" s="451"/>
    </row>
    <row r="47" spans="1:8" ht="12.75">
      <c r="A47" s="27"/>
      <c r="B47" s="27"/>
      <c r="C47" s="27"/>
      <c r="D47" s="42"/>
      <c r="H47" s="451"/>
    </row>
    <row r="48" spans="1:8" ht="12.75">
      <c r="A48" s="27"/>
      <c r="B48" s="27"/>
      <c r="C48" s="27"/>
      <c r="D48" s="42"/>
      <c r="H48" s="451"/>
    </row>
    <row r="49" spans="1:8" ht="12.75">
      <c r="A49" s="27"/>
      <c r="B49" s="27"/>
      <c r="C49" s="27"/>
      <c r="D49" s="42"/>
      <c r="H49" s="451"/>
    </row>
    <row r="50" spans="1:8" ht="12.75">
      <c r="A50" s="27"/>
      <c r="B50" s="27"/>
      <c r="C50" s="27"/>
      <c r="D50" s="42"/>
      <c r="H50" s="451"/>
    </row>
    <row r="51" spans="1:8" ht="12.75">
      <c r="A51" s="27"/>
      <c r="B51" s="27"/>
      <c r="C51" s="27"/>
      <c r="D51" s="42"/>
      <c r="H51" s="451"/>
    </row>
    <row r="52" spans="1:8" ht="12.75">
      <c r="A52" s="27"/>
      <c r="B52" s="27"/>
      <c r="C52" s="27"/>
      <c r="D52" s="42"/>
      <c r="H52" s="451"/>
    </row>
    <row r="53" spans="1:8" ht="12.75">
      <c r="A53" s="27"/>
      <c r="B53" s="27"/>
      <c r="C53" s="27"/>
      <c r="D53" s="42"/>
      <c r="H53" s="451"/>
    </row>
    <row r="54" spans="1:4" ht="12.75">
      <c r="A54" s="27"/>
      <c r="B54" s="27"/>
      <c r="C54" s="27"/>
      <c r="D54" s="42"/>
    </row>
    <row r="55" s="27" customFormat="1" ht="12.75">
      <c r="D55" s="42"/>
    </row>
    <row r="56" s="27" customFormat="1" ht="12.75">
      <c r="D56" s="42"/>
    </row>
    <row r="57" s="27" customFormat="1" ht="12.75">
      <c r="D57" s="42"/>
    </row>
    <row r="58" s="27" customFormat="1" ht="12.75">
      <c r="D58" s="42"/>
    </row>
    <row r="59" s="27" customFormat="1" ht="12.75">
      <c r="D59" s="42"/>
    </row>
    <row r="60" s="27" customFormat="1" ht="12.75">
      <c r="D60" s="42"/>
    </row>
    <row r="61" s="27" customFormat="1" ht="12.75">
      <c r="D61" s="42"/>
    </row>
    <row r="62" s="27" customFormat="1" ht="12.75">
      <c r="D62" s="42"/>
    </row>
    <row r="63" s="27" customFormat="1" ht="12.75">
      <c r="D63" s="42"/>
    </row>
    <row r="64" s="27" customFormat="1" ht="12.75">
      <c r="D64" s="42"/>
    </row>
    <row r="65" s="27" customFormat="1" ht="12.75">
      <c r="D65" s="42"/>
    </row>
    <row r="66" s="27" customFormat="1" ht="12.75">
      <c r="D66" s="42"/>
    </row>
    <row r="67" s="27" customFormat="1" ht="12.75">
      <c r="D67" s="42"/>
    </row>
    <row r="68" s="27" customFormat="1" ht="12.75">
      <c r="D68" s="42"/>
    </row>
    <row r="69" s="27" customFormat="1" ht="12.75">
      <c r="D69" s="42"/>
    </row>
    <row r="70" s="27" customFormat="1" ht="12.75">
      <c r="D70" s="42"/>
    </row>
    <row r="71" s="27" customFormat="1" ht="12.75">
      <c r="D71" s="42"/>
    </row>
    <row r="72" s="27" customFormat="1" ht="12.75">
      <c r="D72" s="42"/>
    </row>
    <row r="73" s="27" customFormat="1" ht="12.75">
      <c r="D73" s="42"/>
    </row>
    <row r="74" s="27" customFormat="1" ht="12.75">
      <c r="D74" s="42"/>
    </row>
    <row r="75" s="27" customFormat="1" ht="12.75">
      <c r="D75" s="42"/>
    </row>
  </sheetData>
  <sheetProtection/>
  <mergeCells count="1">
    <mergeCell ref="A4:D4"/>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J47"/>
  <sheetViews>
    <sheetView zoomScalePageLayoutView="0" workbookViewId="0" topLeftCell="A1">
      <selection activeCell="F4" sqref="F4:G4"/>
    </sheetView>
  </sheetViews>
  <sheetFormatPr defaultColWidth="9.140625" defaultRowHeight="12.75"/>
  <cols>
    <col min="1" max="1" width="1.8515625" style="0" customWidth="1"/>
    <col min="2" max="2" width="2.140625" style="0" customWidth="1"/>
    <col min="3" max="3" width="15.57421875" style="2" customWidth="1"/>
    <col min="4" max="4" width="12.8515625" style="0" customWidth="1"/>
    <col min="5" max="5" width="2.57421875" style="0" customWidth="1"/>
    <col min="6" max="7" width="12.8515625" style="0" customWidth="1"/>
    <col min="8" max="8" width="3.140625" style="0" customWidth="1"/>
    <col min="9" max="9" width="14.8515625" style="0" customWidth="1"/>
    <col min="10" max="10" width="13.28125" style="0" customWidth="1"/>
  </cols>
  <sheetData>
    <row r="1" spans="1:10" ht="15.75">
      <c r="A1" s="41" t="s">
        <v>606</v>
      </c>
      <c r="B1" s="41"/>
      <c r="C1" s="41"/>
      <c r="D1" s="41"/>
      <c r="E1" s="41"/>
      <c r="F1" s="41"/>
      <c r="G1" s="41"/>
      <c r="H1" s="41"/>
      <c r="I1" s="41"/>
      <c r="J1" s="41"/>
    </row>
    <row r="2" spans="1:10" ht="15">
      <c r="A2" s="43" t="s">
        <v>655</v>
      </c>
      <c r="B2" s="43"/>
      <c r="C2" s="43"/>
      <c r="D2" s="43"/>
      <c r="E2" s="43"/>
      <c r="F2" s="43"/>
      <c r="G2" s="43"/>
      <c r="H2" s="43"/>
      <c r="I2" s="43"/>
      <c r="J2" s="43"/>
    </row>
    <row r="3" spans="1:10" ht="15">
      <c r="A3" s="43" t="s">
        <v>653</v>
      </c>
      <c r="D3" s="43"/>
      <c r="E3" s="43"/>
      <c r="F3" s="43"/>
      <c r="G3" s="43"/>
      <c r="H3" s="43"/>
      <c r="I3" s="43"/>
      <c r="J3" s="43"/>
    </row>
    <row r="4" spans="3:10" ht="15.75">
      <c r="C4" s="797" t="s">
        <v>368</v>
      </c>
      <c r="D4" s="798"/>
      <c r="F4" s="797" t="s">
        <v>368</v>
      </c>
      <c r="G4" s="798"/>
      <c r="I4" s="797" t="s">
        <v>368</v>
      </c>
      <c r="J4" s="798"/>
    </row>
    <row r="5" spans="3:10" ht="45.75" customHeight="1">
      <c r="C5" s="492" t="s">
        <v>320</v>
      </c>
      <c r="D5" s="491" t="s">
        <v>321</v>
      </c>
      <c r="F5" s="492" t="s">
        <v>320</v>
      </c>
      <c r="G5" s="491" t="s">
        <v>321</v>
      </c>
      <c r="I5" s="492" t="s">
        <v>320</v>
      </c>
      <c r="J5" s="491" t="s">
        <v>321</v>
      </c>
    </row>
    <row r="6" spans="3:10" ht="12.75">
      <c r="C6" s="493" t="s">
        <v>63</v>
      </c>
      <c r="D6" s="488">
        <v>18.2</v>
      </c>
      <c r="F6" s="494" t="s">
        <v>556</v>
      </c>
      <c r="G6" s="487">
        <v>1555</v>
      </c>
      <c r="I6" s="494" t="s">
        <v>596</v>
      </c>
      <c r="J6" s="487">
        <v>140</v>
      </c>
    </row>
    <row r="7" spans="3:10" ht="12.75">
      <c r="C7" s="493" t="s">
        <v>289</v>
      </c>
      <c r="D7" s="488">
        <v>15</v>
      </c>
      <c r="F7" s="494" t="s">
        <v>557</v>
      </c>
      <c r="G7" s="487">
        <v>2170</v>
      </c>
      <c r="I7" s="494" t="s">
        <v>597</v>
      </c>
      <c r="J7" s="487">
        <v>624</v>
      </c>
    </row>
    <row r="8" spans="3:10" ht="12.75">
      <c r="C8" s="493" t="s">
        <v>290</v>
      </c>
      <c r="D8" s="488">
        <v>21</v>
      </c>
      <c r="F8" s="494" t="s">
        <v>605</v>
      </c>
      <c r="G8" s="487">
        <v>2575</v>
      </c>
      <c r="I8" s="494" t="s">
        <v>598</v>
      </c>
      <c r="J8" s="487">
        <v>131</v>
      </c>
    </row>
    <row r="9" spans="3:10" ht="12.75">
      <c r="C9" s="493" t="s">
        <v>64</v>
      </c>
      <c r="D9" s="489">
        <v>1680</v>
      </c>
      <c r="F9" s="494" t="s">
        <v>558</v>
      </c>
      <c r="G9" s="487">
        <v>2532</v>
      </c>
      <c r="I9" s="494" t="s">
        <v>599</v>
      </c>
      <c r="J9" s="487">
        <v>1457</v>
      </c>
    </row>
    <row r="10" spans="3:10" ht="12.75">
      <c r="C10" s="493" t="s">
        <v>65</v>
      </c>
      <c r="D10" s="489">
        <v>1064</v>
      </c>
      <c r="F10" s="494" t="s">
        <v>559</v>
      </c>
      <c r="G10" s="487">
        <v>2086</v>
      </c>
      <c r="I10" s="494" t="s">
        <v>313</v>
      </c>
      <c r="J10" s="487">
        <v>37</v>
      </c>
    </row>
    <row r="11" spans="3:10" ht="12.75">
      <c r="C11" s="493" t="s">
        <v>291</v>
      </c>
      <c r="D11" s="489">
        <v>1400</v>
      </c>
      <c r="F11" s="494" t="s">
        <v>560</v>
      </c>
      <c r="G11" s="487">
        <v>2491</v>
      </c>
      <c r="I11" s="494" t="s">
        <v>316</v>
      </c>
      <c r="J11" s="487">
        <v>4692</v>
      </c>
    </row>
    <row r="12" spans="3:10" ht="12.75">
      <c r="C12" s="493" t="s">
        <v>292</v>
      </c>
      <c r="D12" s="489">
        <v>2730</v>
      </c>
      <c r="F12" s="494" t="s">
        <v>561</v>
      </c>
      <c r="G12" s="487">
        <v>2232</v>
      </c>
      <c r="I12" s="494" t="s">
        <v>317</v>
      </c>
      <c r="J12" s="487">
        <v>313</v>
      </c>
    </row>
    <row r="13" spans="3:10" ht="12.75">
      <c r="C13" s="493" t="s">
        <v>66</v>
      </c>
      <c r="D13" s="489">
        <v>3260</v>
      </c>
      <c r="F13" s="494" t="s">
        <v>562</v>
      </c>
      <c r="G13" s="487">
        <v>2060</v>
      </c>
      <c r="I13" s="494" t="s">
        <v>71</v>
      </c>
      <c r="J13" s="487">
        <v>3300</v>
      </c>
    </row>
    <row r="14" spans="3:10" ht="12.75">
      <c r="C14" s="493" t="s">
        <v>293</v>
      </c>
      <c r="D14" s="489">
        <v>0</v>
      </c>
      <c r="F14" s="494" t="s">
        <v>563</v>
      </c>
      <c r="G14" s="487">
        <v>2025</v>
      </c>
      <c r="I14" s="494" t="s">
        <v>600</v>
      </c>
      <c r="J14" s="487">
        <v>3920</v>
      </c>
    </row>
    <row r="15" spans="3:10" ht="12.75">
      <c r="C15" s="493" t="s">
        <v>67</v>
      </c>
      <c r="D15" s="489">
        <v>1770</v>
      </c>
      <c r="F15" s="494" t="s">
        <v>564</v>
      </c>
      <c r="G15" s="487">
        <v>1372</v>
      </c>
      <c r="I15" s="494" t="s">
        <v>601</v>
      </c>
      <c r="J15" s="487">
        <v>198</v>
      </c>
    </row>
    <row r="16" spans="3:10" ht="12.75">
      <c r="C16" s="493" t="s">
        <v>68</v>
      </c>
      <c r="D16" s="489">
        <v>2285</v>
      </c>
      <c r="F16" s="494" t="s">
        <v>565</v>
      </c>
      <c r="G16" s="487">
        <v>1352</v>
      </c>
      <c r="I16" s="494" t="s">
        <v>602</v>
      </c>
      <c r="J16" s="487">
        <v>572</v>
      </c>
    </row>
    <row r="17" spans="3:10" ht="12.75">
      <c r="C17" s="493" t="s">
        <v>69</v>
      </c>
      <c r="D17" s="489">
        <v>1526</v>
      </c>
      <c r="F17" s="494" t="s">
        <v>566</v>
      </c>
      <c r="G17" s="489">
        <v>1828</v>
      </c>
      <c r="I17" s="494" t="s">
        <v>603</v>
      </c>
      <c r="J17" s="487">
        <v>540</v>
      </c>
    </row>
    <row r="18" spans="3:10" ht="12.75">
      <c r="C18" s="493" t="s">
        <v>294</v>
      </c>
      <c r="D18" s="489">
        <v>1428</v>
      </c>
      <c r="F18" s="494" t="s">
        <v>567</v>
      </c>
      <c r="G18" s="486">
        <v>2930</v>
      </c>
      <c r="I18" s="494" t="s">
        <v>604</v>
      </c>
      <c r="J18" s="487">
        <v>348</v>
      </c>
    </row>
    <row r="19" spans="3:7" ht="12.75">
      <c r="C19" s="493" t="s">
        <v>295</v>
      </c>
      <c r="D19" s="489">
        <v>1363</v>
      </c>
      <c r="F19" s="494" t="s">
        <v>568</v>
      </c>
      <c r="G19" s="487">
        <v>14</v>
      </c>
    </row>
    <row r="20" spans="3:7" ht="12.75">
      <c r="C20" s="493" t="s">
        <v>296</v>
      </c>
      <c r="D20" s="489">
        <v>1944</v>
      </c>
      <c r="F20" s="494" t="s">
        <v>569</v>
      </c>
      <c r="G20" s="487">
        <v>106.4</v>
      </c>
    </row>
    <row r="21" spans="3:7" ht="12.75">
      <c r="C21" s="493" t="s">
        <v>297</v>
      </c>
      <c r="D21" s="489">
        <v>0</v>
      </c>
      <c r="F21" s="494" t="s">
        <v>570</v>
      </c>
      <c r="G21" s="487">
        <v>41</v>
      </c>
    </row>
    <row r="22" spans="3:7" ht="12.75">
      <c r="C22" s="493" t="s">
        <v>298</v>
      </c>
      <c r="D22" s="489">
        <v>0</v>
      </c>
      <c r="F22" s="494" t="s">
        <v>571</v>
      </c>
      <c r="G22" s="487">
        <v>2662</v>
      </c>
    </row>
    <row r="23" spans="3:7" ht="12.75">
      <c r="C23" s="493" t="s">
        <v>70</v>
      </c>
      <c r="D23" s="489">
        <v>1725</v>
      </c>
      <c r="F23" s="494" t="s">
        <v>572</v>
      </c>
      <c r="G23" s="487">
        <v>28</v>
      </c>
    </row>
    <row r="24" spans="3:7" ht="12.75">
      <c r="C24" s="493" t="s">
        <v>299</v>
      </c>
      <c r="D24" s="489">
        <v>1833</v>
      </c>
      <c r="F24" s="494" t="s">
        <v>573</v>
      </c>
      <c r="G24" s="487">
        <v>1567</v>
      </c>
    </row>
    <row r="25" spans="3:7" ht="12.75">
      <c r="C25" s="493" t="s">
        <v>300</v>
      </c>
      <c r="D25" s="489">
        <v>15</v>
      </c>
      <c r="F25" s="494" t="s">
        <v>574</v>
      </c>
      <c r="G25" s="487">
        <v>1890</v>
      </c>
    </row>
    <row r="26" spans="3:7" ht="12.75">
      <c r="C26" s="493" t="s">
        <v>301</v>
      </c>
      <c r="D26" s="489">
        <v>4</v>
      </c>
      <c r="F26" s="494" t="s">
        <v>575</v>
      </c>
      <c r="G26" s="487">
        <v>1641</v>
      </c>
    </row>
    <row r="27" spans="3:7" ht="12.75">
      <c r="C27" s="493" t="s">
        <v>302</v>
      </c>
      <c r="D27" s="489">
        <v>350</v>
      </c>
      <c r="F27" s="494" t="s">
        <v>576</v>
      </c>
      <c r="G27" s="487">
        <v>158</v>
      </c>
    </row>
    <row r="28" spans="3:7" ht="12.75">
      <c r="C28" s="493" t="s">
        <v>303</v>
      </c>
      <c r="D28" s="489">
        <v>1774</v>
      </c>
      <c r="F28" s="494" t="s">
        <v>558</v>
      </c>
      <c r="G28" s="487">
        <v>1609</v>
      </c>
    </row>
    <row r="29" spans="3:7" ht="12.75">
      <c r="C29" s="493" t="s">
        <v>304</v>
      </c>
      <c r="D29" s="489">
        <v>0</v>
      </c>
      <c r="F29" s="494" t="s">
        <v>577</v>
      </c>
      <c r="G29" s="487">
        <v>85</v>
      </c>
    </row>
    <row r="30" spans="3:7" ht="12.75">
      <c r="C30" s="493" t="s">
        <v>305</v>
      </c>
      <c r="D30" s="489">
        <v>0</v>
      </c>
      <c r="F30" s="494" t="s">
        <v>578</v>
      </c>
      <c r="G30" s="487">
        <v>85</v>
      </c>
    </row>
    <row r="31" spans="3:7" ht="12.75">
      <c r="C31" s="493" t="s">
        <v>306</v>
      </c>
      <c r="D31" s="490">
        <v>25.2</v>
      </c>
      <c r="F31" s="494" t="s">
        <v>579</v>
      </c>
      <c r="G31" s="487">
        <v>117</v>
      </c>
    </row>
    <row r="32" spans="3:7" ht="12.75">
      <c r="C32" s="493" t="s">
        <v>307</v>
      </c>
      <c r="D32" s="489">
        <v>105</v>
      </c>
      <c r="F32" s="494" t="s">
        <v>580</v>
      </c>
      <c r="G32" s="487">
        <v>442</v>
      </c>
    </row>
    <row r="33" spans="3:7" ht="12.75">
      <c r="C33" s="493" t="s">
        <v>308</v>
      </c>
      <c r="D33" s="489">
        <v>767</v>
      </c>
      <c r="F33" s="494" t="s">
        <v>581</v>
      </c>
      <c r="G33" s="487">
        <v>540</v>
      </c>
    </row>
    <row r="34" spans="3:7" ht="12.75">
      <c r="C34" s="493" t="s">
        <v>309</v>
      </c>
      <c r="D34" s="489">
        <v>1955</v>
      </c>
      <c r="F34" s="494" t="s">
        <v>582</v>
      </c>
      <c r="G34" s="487">
        <v>666</v>
      </c>
    </row>
    <row r="35" spans="3:7" ht="12.75">
      <c r="C35" s="493" t="s">
        <v>310</v>
      </c>
      <c r="D35" s="490">
        <v>4</v>
      </c>
      <c r="F35" s="494" t="s">
        <v>583</v>
      </c>
      <c r="G35" s="487">
        <v>1170</v>
      </c>
    </row>
    <row r="36" spans="3:7" ht="12.75">
      <c r="C36" s="493" t="s">
        <v>311</v>
      </c>
      <c r="D36" s="489">
        <v>2403</v>
      </c>
      <c r="F36" s="494" t="s">
        <v>584</v>
      </c>
      <c r="G36" s="487">
        <v>1184</v>
      </c>
    </row>
    <row r="37" spans="3:7" ht="12.75">
      <c r="C37" s="493" t="s">
        <v>312</v>
      </c>
      <c r="D37" s="489">
        <v>1144</v>
      </c>
      <c r="F37" s="494" t="s">
        <v>585</v>
      </c>
      <c r="G37" s="487">
        <v>1199</v>
      </c>
    </row>
    <row r="38" spans="3:7" ht="12.75">
      <c r="C38" s="493" t="s">
        <v>313</v>
      </c>
      <c r="D38" s="489">
        <v>37</v>
      </c>
      <c r="F38" s="494" t="s">
        <v>586</v>
      </c>
      <c r="G38" s="487">
        <v>1067</v>
      </c>
    </row>
    <row r="39" spans="3:7" ht="12.75">
      <c r="C39" s="493" t="s">
        <v>314</v>
      </c>
      <c r="D39" s="489">
        <v>0</v>
      </c>
      <c r="F39" s="494" t="s">
        <v>587</v>
      </c>
      <c r="G39" s="487">
        <v>546</v>
      </c>
    </row>
    <row r="40" spans="3:7" ht="12.75">
      <c r="C40" s="493" t="s">
        <v>315</v>
      </c>
      <c r="D40" s="489">
        <v>0</v>
      </c>
      <c r="F40" s="494" t="s">
        <v>588</v>
      </c>
      <c r="G40" s="487">
        <v>132.6</v>
      </c>
    </row>
    <row r="41" spans="3:7" ht="12.75">
      <c r="C41" s="493" t="s">
        <v>316</v>
      </c>
      <c r="D41" s="489">
        <v>4692</v>
      </c>
      <c r="F41" s="494" t="s">
        <v>589</v>
      </c>
      <c r="G41" s="487">
        <v>145.6</v>
      </c>
    </row>
    <row r="42" spans="3:7" ht="12.75">
      <c r="C42" s="493" t="s">
        <v>317</v>
      </c>
      <c r="D42" s="489">
        <v>313</v>
      </c>
      <c r="F42" s="494" t="s">
        <v>590</v>
      </c>
      <c r="G42" s="487">
        <v>1724</v>
      </c>
    </row>
    <row r="43" spans="3:7" ht="12.75">
      <c r="C43" s="493" t="s">
        <v>318</v>
      </c>
      <c r="D43" s="489">
        <v>0</v>
      </c>
      <c r="F43" s="494" t="s">
        <v>591</v>
      </c>
      <c r="G43" s="487">
        <v>632</v>
      </c>
    </row>
    <row r="44" spans="3:7" ht="12.75">
      <c r="C44" s="493" t="s">
        <v>319</v>
      </c>
      <c r="D44" s="489">
        <v>0</v>
      </c>
      <c r="F44" s="494" t="s">
        <v>592</v>
      </c>
      <c r="G44" s="487">
        <v>1789</v>
      </c>
    </row>
    <row r="45" spans="3:7" ht="12.75">
      <c r="C45" s="493" t="s">
        <v>71</v>
      </c>
      <c r="D45" s="489">
        <v>3300</v>
      </c>
      <c r="F45" s="494" t="s">
        <v>593</v>
      </c>
      <c r="G45" s="487">
        <v>1534</v>
      </c>
    </row>
    <row r="46" spans="3:7" ht="12.75">
      <c r="C46" s="493" t="s">
        <v>72</v>
      </c>
      <c r="D46" s="489">
        <v>10175</v>
      </c>
      <c r="F46" s="494" t="s">
        <v>594</v>
      </c>
      <c r="G46" s="487">
        <v>228</v>
      </c>
    </row>
    <row r="47" spans="3:7" ht="12.75">
      <c r="C47" s="493" t="s">
        <v>73</v>
      </c>
      <c r="D47" s="489">
        <v>10350</v>
      </c>
      <c r="F47" s="494" t="s">
        <v>595</v>
      </c>
      <c r="G47" s="487">
        <v>448</v>
      </c>
    </row>
  </sheetData>
  <sheetProtection/>
  <mergeCells count="3">
    <mergeCell ref="C4:D4"/>
    <mergeCell ref="F4:G4"/>
    <mergeCell ref="I4:J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C69"/>
  <sheetViews>
    <sheetView zoomScale="75" zoomScaleNormal="75" zoomScalePageLayoutView="0" workbookViewId="0" topLeftCell="A1">
      <selection activeCell="H3" sqref="H3"/>
    </sheetView>
  </sheetViews>
  <sheetFormatPr defaultColWidth="9.140625" defaultRowHeight="12.75"/>
  <cols>
    <col min="1" max="1" width="2.00390625" style="4" customWidth="1"/>
    <col min="2" max="2" width="8.57421875" style="1" customWidth="1"/>
    <col min="3" max="3" width="12.57421875" style="1" customWidth="1"/>
    <col min="4" max="4" width="29.28125" style="1" customWidth="1"/>
    <col min="5" max="5" width="14.421875" style="1" customWidth="1"/>
    <col min="6" max="6" width="14.57421875" style="1" customWidth="1"/>
    <col min="7" max="7" width="14.421875" style="1" customWidth="1"/>
    <col min="8" max="8" width="14.28125" style="1" customWidth="1"/>
    <col min="9" max="9" width="6.8515625" style="5" customWidth="1"/>
    <col min="10" max="10" width="8.140625" style="5" customWidth="1"/>
    <col min="11" max="11" width="9.57421875" style="5" customWidth="1"/>
    <col min="12" max="12" width="9.421875" style="5" customWidth="1"/>
    <col min="13" max="13" width="10.8515625" style="5" customWidth="1"/>
    <col min="14" max="14" width="8.57421875" style="5" customWidth="1"/>
    <col min="15" max="15" width="10.7109375" style="5" customWidth="1"/>
    <col min="16" max="16" width="9.7109375" style="5" customWidth="1"/>
    <col min="17" max="17" width="9.57421875" style="5" customWidth="1"/>
    <col min="18" max="18" width="8.00390625" style="5" customWidth="1"/>
    <col min="19" max="20" width="9.140625" style="1" customWidth="1"/>
    <col min="21" max="21" width="12.8515625" style="1" customWidth="1"/>
    <col min="22" max="22" width="9.140625" style="23" customWidth="1"/>
    <col min="23" max="23" width="12.57421875" style="1" customWidth="1"/>
    <col min="24" max="31" width="9.140625" style="4" customWidth="1"/>
    <col min="32" max="16384" width="9.140625" style="1" customWidth="1"/>
  </cols>
  <sheetData>
    <row r="1" spans="1:23" ht="18" customHeight="1">
      <c r="A1" s="516" t="s">
        <v>122</v>
      </c>
      <c r="B1" s="517"/>
      <c r="C1" s="517"/>
      <c r="D1" s="517"/>
      <c r="E1" s="517"/>
      <c r="F1" s="517"/>
      <c r="G1" s="4"/>
      <c r="H1" s="4"/>
      <c r="I1" s="12"/>
      <c r="J1" s="559"/>
      <c r="K1" s="559"/>
      <c r="L1" s="559"/>
      <c r="M1" s="559"/>
      <c r="N1" s="559"/>
      <c r="O1" s="12"/>
      <c r="P1" s="12"/>
      <c r="Q1" s="12"/>
      <c r="R1" s="12"/>
      <c r="S1" s="4"/>
      <c r="T1" s="4"/>
      <c r="U1" s="4"/>
      <c r="V1" s="21"/>
      <c r="W1" s="4"/>
    </row>
    <row r="2" spans="1:23" ht="12.75" customHeight="1">
      <c r="A2" s="518" t="s">
        <v>642</v>
      </c>
      <c r="B2" s="518"/>
      <c r="C2" s="518"/>
      <c r="D2" s="518"/>
      <c r="E2" s="518"/>
      <c r="F2" s="518"/>
      <c r="G2" s="518"/>
      <c r="H2" s="518"/>
      <c r="I2" s="518"/>
      <c r="J2" s="559"/>
      <c r="K2" s="559"/>
      <c r="L2" s="559"/>
      <c r="M2" s="559"/>
      <c r="N2" s="559"/>
      <c r="O2" s="12"/>
      <c r="P2" s="12"/>
      <c r="Q2" s="12"/>
      <c r="R2" s="12"/>
      <c r="S2" s="4"/>
      <c r="T2" s="4"/>
      <c r="U2" s="4"/>
      <c r="V2" s="21"/>
      <c r="W2" s="4"/>
    </row>
    <row r="3" spans="1:23" ht="80.25" customHeight="1">
      <c r="A3" s="554" t="s">
        <v>630</v>
      </c>
      <c r="B3" s="554"/>
      <c r="C3" s="554"/>
      <c r="D3" s="554"/>
      <c r="E3" s="554" t="s">
        <v>662</v>
      </c>
      <c r="F3" s="524"/>
      <c r="G3" s="31"/>
      <c r="H3" s="31"/>
      <c r="I3" s="31"/>
      <c r="J3" s="559"/>
      <c r="K3" s="559"/>
      <c r="L3" s="559"/>
      <c r="M3" s="559"/>
      <c r="N3" s="559"/>
      <c r="O3" s="12"/>
      <c r="P3" s="12"/>
      <c r="Q3" s="12"/>
      <c r="R3" s="12"/>
      <c r="S3" s="4"/>
      <c r="T3" s="4"/>
      <c r="U3" s="4"/>
      <c r="V3" s="21"/>
      <c r="W3" s="4"/>
    </row>
    <row r="4" spans="1:23" ht="12.75" customHeight="1">
      <c r="A4" s="554" t="s">
        <v>643</v>
      </c>
      <c r="B4" s="554"/>
      <c r="C4" s="554"/>
      <c r="D4" s="554"/>
      <c r="E4" s="31"/>
      <c r="F4" s="31"/>
      <c r="G4" s="31"/>
      <c r="H4" s="31"/>
      <c r="I4" s="31"/>
      <c r="J4" s="443"/>
      <c r="K4" s="443"/>
      <c r="L4" s="443"/>
      <c r="M4" s="443"/>
      <c r="N4" s="443"/>
      <c r="O4" s="12"/>
      <c r="P4" s="12"/>
      <c r="Q4" s="12"/>
      <c r="R4" s="12"/>
      <c r="S4" s="4"/>
      <c r="T4" s="4"/>
      <c r="U4" s="4"/>
      <c r="V4" s="21"/>
      <c r="W4" s="4"/>
    </row>
    <row r="5" spans="2:29" s="24" customFormat="1" ht="12.75">
      <c r="B5" s="25" t="s">
        <v>8</v>
      </c>
      <c r="C5" s="25" t="s">
        <v>9</v>
      </c>
      <c r="D5" s="25" t="s">
        <v>13</v>
      </c>
      <c r="E5" s="25" t="s">
        <v>38</v>
      </c>
      <c r="F5" s="25" t="s">
        <v>10</v>
      </c>
      <c r="G5" s="25" t="s">
        <v>14</v>
      </c>
      <c r="H5" s="25" t="s">
        <v>11</v>
      </c>
      <c r="I5" s="25" t="s">
        <v>56</v>
      </c>
      <c r="J5" s="25" t="s">
        <v>12</v>
      </c>
      <c r="K5" s="25" t="s">
        <v>15</v>
      </c>
      <c r="L5" s="25" t="s">
        <v>39</v>
      </c>
      <c r="M5" s="25" t="s">
        <v>40</v>
      </c>
      <c r="N5" s="25" t="s">
        <v>41</v>
      </c>
      <c r="O5" s="25" t="s">
        <v>57</v>
      </c>
      <c r="P5" s="25" t="s">
        <v>42</v>
      </c>
      <c r="Q5" s="25" t="s">
        <v>43</v>
      </c>
      <c r="R5" s="25" t="s">
        <v>44</v>
      </c>
      <c r="S5" s="25" t="s">
        <v>45</v>
      </c>
      <c r="T5" s="25" t="s">
        <v>58</v>
      </c>
      <c r="U5" s="25" t="s">
        <v>59</v>
      </c>
      <c r="V5" s="25" t="s">
        <v>60</v>
      </c>
      <c r="W5" s="25" t="s">
        <v>500</v>
      </c>
      <c r="X5" s="26"/>
      <c r="Y5" s="26"/>
      <c r="Z5" s="26"/>
      <c r="AA5" s="26"/>
      <c r="AB5" s="26"/>
      <c r="AC5" s="26"/>
    </row>
    <row r="6" spans="2:29" ht="70.5" customHeight="1">
      <c r="B6" s="548" t="s">
        <v>21</v>
      </c>
      <c r="C6" s="548" t="s">
        <v>93</v>
      </c>
      <c r="D6" s="514" t="s">
        <v>98</v>
      </c>
      <c r="E6" s="514" t="s">
        <v>497</v>
      </c>
      <c r="F6" s="514" t="s">
        <v>498</v>
      </c>
      <c r="G6" s="552" t="s">
        <v>499</v>
      </c>
      <c r="H6" s="552" t="s">
        <v>386</v>
      </c>
      <c r="I6" s="514" t="s">
        <v>20</v>
      </c>
      <c r="J6" s="514" t="s">
        <v>77</v>
      </c>
      <c r="K6" s="551" t="s">
        <v>539</v>
      </c>
      <c r="L6" s="551"/>
      <c r="M6" s="551"/>
      <c r="N6" s="551"/>
      <c r="O6" s="551"/>
      <c r="P6" s="551"/>
      <c r="Q6" s="551"/>
      <c r="R6" s="551"/>
      <c r="S6" s="514" t="s">
        <v>29</v>
      </c>
      <c r="T6" s="514"/>
      <c r="U6" s="514"/>
      <c r="V6" s="550" t="s">
        <v>74</v>
      </c>
      <c r="W6" s="514" t="s">
        <v>75</v>
      </c>
      <c r="X6" s="14"/>
      <c r="Y6" s="14"/>
      <c r="Z6" s="14"/>
      <c r="AA6" s="14"/>
      <c r="AB6" s="14"/>
      <c r="AC6" s="14"/>
    </row>
    <row r="7" spans="2:29" ht="36">
      <c r="B7" s="549"/>
      <c r="C7" s="549"/>
      <c r="D7" s="522"/>
      <c r="E7" s="522"/>
      <c r="F7" s="522"/>
      <c r="G7" s="553"/>
      <c r="H7" s="553"/>
      <c r="I7" s="514"/>
      <c r="J7" s="514"/>
      <c r="K7" s="444" t="s">
        <v>22</v>
      </c>
      <c r="L7" s="444" t="s">
        <v>110</v>
      </c>
      <c r="M7" s="444" t="s">
        <v>24</v>
      </c>
      <c r="N7" s="444" t="s">
        <v>23</v>
      </c>
      <c r="O7" s="444" t="s">
        <v>24</v>
      </c>
      <c r="P7" s="444" t="s">
        <v>26</v>
      </c>
      <c r="Q7" s="444" t="s">
        <v>25</v>
      </c>
      <c r="R7" s="444" t="s">
        <v>27</v>
      </c>
      <c r="S7" s="3" t="s">
        <v>30</v>
      </c>
      <c r="T7" s="3" t="s">
        <v>31</v>
      </c>
      <c r="U7" s="3" t="s">
        <v>32</v>
      </c>
      <c r="V7" s="550"/>
      <c r="W7" s="515"/>
      <c r="X7" s="14"/>
      <c r="Y7" s="14"/>
      <c r="Z7" s="14"/>
      <c r="AA7" s="14"/>
      <c r="AB7" s="14"/>
      <c r="AC7" s="14"/>
    </row>
    <row r="8" spans="2:29" ht="12.75">
      <c r="B8" s="531">
        <f>'1. Facility'!B8</f>
        <v>1</v>
      </c>
      <c r="C8" s="565" t="s">
        <v>92</v>
      </c>
      <c r="D8" s="79" t="s">
        <v>94</v>
      </c>
      <c r="E8" s="80">
        <f>IF('3a. Mobile Sources'!F7&gt;0,'3a. Mobile Sources'!F7,"")</f>
        <v>1532.8908351384264</v>
      </c>
      <c r="F8" s="80">
        <f>IF(E8=0,"",E8/1.1023)</f>
        <v>1390.6294431084336</v>
      </c>
      <c r="G8" s="539">
        <f>SUM(F8:F11)</f>
        <v>2162.197981618821</v>
      </c>
      <c r="H8" s="539">
        <f>G8+G12</f>
        <v>4611.012869903318</v>
      </c>
      <c r="I8" s="531" t="str">
        <f>'1. Facility'!F8</f>
        <v>PA</v>
      </c>
      <c r="J8" s="531">
        <f>IF('1. Facility'!G8="","",'1. Facility'!G8)</f>
      </c>
      <c r="K8" s="531" t="str">
        <f>IF('1. Facility'!H8="","",'1. Facility'!H8)</f>
        <v>Y</v>
      </c>
      <c r="L8" s="531">
        <f>IF('1. Facility'!I8="","",'1. Facility'!I8)</f>
      </c>
      <c r="M8" s="531">
        <f>IF('1. Facility'!J8="","",'1. Facility'!J8)</f>
      </c>
      <c r="N8" s="531">
        <f>IF('1. Facility'!K8="","",'1. Facility'!K8)</f>
      </c>
      <c r="O8" s="531"/>
      <c r="P8" s="531">
        <f>IF('1. Facility'!L8="","",'1. Facility'!L8)</f>
      </c>
      <c r="Q8" s="531" t="str">
        <f>IF('1. Facility'!M8="","",'1. Facility'!M8)</f>
        <v>Y</v>
      </c>
      <c r="R8" s="531">
        <f>IF('1. Facility'!O8="","",'1. Facility'!O8)</f>
      </c>
      <c r="S8" s="531" t="str">
        <f>IF('1. Facility'!P8="","",'1. Facility'!P8)</f>
        <v>R. Jones</v>
      </c>
      <c r="T8" s="531">
        <f>IF('1. Facility'!Q8="","",'1. Facility'!Q8)</f>
      </c>
      <c r="U8" s="531">
        <f>IF('1. Facility'!R8="","",'1. Facility'!R8)</f>
      </c>
      <c r="V8" s="534">
        <f>IF('1. Facility'!S8="","",'1. Facility'!S8)</f>
        <v>1</v>
      </c>
      <c r="W8" s="536"/>
      <c r="X8" s="14"/>
      <c r="Y8" s="14"/>
      <c r="Z8" s="14"/>
      <c r="AA8" s="14"/>
      <c r="AB8" s="14"/>
      <c r="AC8" s="14"/>
    </row>
    <row r="9" spans="2:29" ht="12.75" customHeight="1">
      <c r="B9" s="532"/>
      <c r="C9" s="566"/>
      <c r="D9" s="79" t="s">
        <v>95</v>
      </c>
      <c r="E9" s="80">
        <v>0</v>
      </c>
      <c r="F9" s="80">
        <v>0</v>
      </c>
      <c r="G9" s="540"/>
      <c r="H9" s="540"/>
      <c r="I9" s="532"/>
      <c r="J9" s="532"/>
      <c r="K9" s="532"/>
      <c r="L9" s="532"/>
      <c r="M9" s="532"/>
      <c r="N9" s="532"/>
      <c r="O9" s="532"/>
      <c r="P9" s="532"/>
      <c r="Q9" s="532"/>
      <c r="R9" s="532"/>
      <c r="S9" s="532"/>
      <c r="T9" s="532"/>
      <c r="U9" s="532"/>
      <c r="V9" s="535"/>
      <c r="W9" s="537"/>
      <c r="X9" s="14"/>
      <c r="Y9" s="14"/>
      <c r="Z9" s="14"/>
      <c r="AA9" s="14"/>
      <c r="AB9" s="14"/>
      <c r="AC9" s="14"/>
    </row>
    <row r="10" spans="2:29" ht="12.75">
      <c r="B10" s="532"/>
      <c r="C10" s="567"/>
      <c r="D10" s="34" t="s">
        <v>25</v>
      </c>
      <c r="E10" s="79">
        <f>IF('5. Blasting-Tier C'!C7&gt;0,'5. Blasting-Tier C'!C7,0)</f>
        <v>850.5</v>
      </c>
      <c r="F10" s="80">
        <f>IF(E10=0,"",E10/1.1023)</f>
        <v>771.5685385103874</v>
      </c>
      <c r="G10" s="540"/>
      <c r="H10" s="540"/>
      <c r="I10" s="532"/>
      <c r="J10" s="532"/>
      <c r="K10" s="532"/>
      <c r="L10" s="532"/>
      <c r="M10" s="532"/>
      <c r="N10" s="532"/>
      <c r="O10" s="532"/>
      <c r="P10" s="532"/>
      <c r="Q10" s="532"/>
      <c r="R10" s="532"/>
      <c r="S10" s="532"/>
      <c r="T10" s="532"/>
      <c r="U10" s="532"/>
      <c r="V10" s="535"/>
      <c r="W10" s="537"/>
      <c r="X10" s="14"/>
      <c r="Y10" s="14"/>
      <c r="Z10" s="14"/>
      <c r="AA10" s="14"/>
      <c r="AB10" s="14"/>
      <c r="AC10" s="14"/>
    </row>
    <row r="11" spans="2:29" ht="12.75">
      <c r="B11" s="532"/>
      <c r="C11" s="568"/>
      <c r="D11" s="34" t="s">
        <v>397</v>
      </c>
      <c r="E11" s="82">
        <v>0</v>
      </c>
      <c r="F11" s="80">
        <v>0</v>
      </c>
      <c r="G11" s="541"/>
      <c r="H11" s="540"/>
      <c r="I11" s="532"/>
      <c r="J11" s="532"/>
      <c r="K11" s="532"/>
      <c r="L11" s="532"/>
      <c r="M11" s="532"/>
      <c r="N11" s="532"/>
      <c r="O11" s="532"/>
      <c r="P11" s="532"/>
      <c r="Q11" s="532"/>
      <c r="R11" s="532"/>
      <c r="S11" s="532"/>
      <c r="T11" s="532"/>
      <c r="U11" s="532"/>
      <c r="V11" s="535"/>
      <c r="W11" s="537"/>
      <c r="X11" s="14"/>
      <c r="Y11" s="14"/>
      <c r="Z11" s="14"/>
      <c r="AA11" s="14"/>
      <c r="AB11" s="14"/>
      <c r="AC11" s="14"/>
    </row>
    <row r="12" spans="2:29" ht="12.75">
      <c r="B12" s="533"/>
      <c r="C12" s="85" t="s">
        <v>96</v>
      </c>
      <c r="D12" s="79" t="s">
        <v>97</v>
      </c>
      <c r="E12" s="80">
        <f>IF('6a. Purchased Power Tier B'!D7&gt;0,'6a. Purchased Power Tier B'!D7,0)</f>
        <v>2699.3286513560006</v>
      </c>
      <c r="F12" s="80">
        <f>IF(E12=0,"",E12/1.1023)</f>
        <v>2448.8148882844966</v>
      </c>
      <c r="G12" s="84">
        <f>F12</f>
        <v>2448.8148882844966</v>
      </c>
      <c r="H12" s="541"/>
      <c r="I12" s="533"/>
      <c r="J12" s="533"/>
      <c r="K12" s="533"/>
      <c r="L12" s="533"/>
      <c r="M12" s="533"/>
      <c r="N12" s="533"/>
      <c r="O12" s="533"/>
      <c r="P12" s="533"/>
      <c r="Q12" s="533"/>
      <c r="R12" s="533"/>
      <c r="S12" s="533"/>
      <c r="T12" s="533"/>
      <c r="U12" s="533"/>
      <c r="V12" s="533"/>
      <c r="W12" s="538"/>
      <c r="X12" s="14"/>
      <c r="Y12" s="14"/>
      <c r="Z12" s="14"/>
      <c r="AA12" s="14"/>
      <c r="AB12" s="14"/>
      <c r="AC12" s="14"/>
    </row>
    <row r="13" spans="2:29" ht="12.75">
      <c r="B13" s="531">
        <f>'1. Facility'!B9</f>
        <v>2</v>
      </c>
      <c r="C13" s="565" t="s">
        <v>92</v>
      </c>
      <c r="D13" s="79" t="s">
        <v>94</v>
      </c>
      <c r="E13" s="80">
        <v>0</v>
      </c>
      <c r="F13" s="80">
        <v>0</v>
      </c>
      <c r="G13" s="542">
        <f>SUM(F13:F16)</f>
        <v>0</v>
      </c>
      <c r="H13" s="539">
        <f>G13+G17</f>
        <v>0</v>
      </c>
      <c r="I13" s="531"/>
      <c r="J13" s="531">
        <f>IF('1. Facility'!G9="","",'1. Facility'!G9)</f>
      </c>
      <c r="K13" s="531" t="str">
        <f>IF('1. Facility'!H9="","",'1. Facility'!H9)</f>
        <v>Y</v>
      </c>
      <c r="L13" s="531" t="str">
        <f>IF('1. Facility'!I9="","",'1. Facility'!I9)</f>
        <v>Y</v>
      </c>
      <c r="M13" s="531">
        <f>IF('1. Facility'!J9="","",'1. Facility'!J9)</f>
      </c>
      <c r="N13" s="531">
        <f>IF('1. Facility'!K9="","",'1. Facility'!K9)</f>
      </c>
      <c r="O13" s="531" t="str">
        <f>IF('1. Facility'!L9="","",'1. Facility'!L9)</f>
        <v>Y</v>
      </c>
      <c r="P13" s="531">
        <f>IF('1. Facility'!M9="","",'1. Facility'!M9)</f>
      </c>
      <c r="Q13" s="531">
        <f>IF('1. Facility'!N9="","",'1. Facility'!N9)</f>
      </c>
      <c r="R13" s="531">
        <f>IF('1. Facility'!O9="","",'1. Facility'!O9)</f>
      </c>
      <c r="S13" s="531" t="str">
        <f>IF('1. Facility'!P9="","",'1. Facility'!P9)</f>
        <v>A. Smith</v>
      </c>
      <c r="T13" s="531">
        <f>IF('1. Facility'!Q9="","",'1. Facility'!Q9)</f>
      </c>
      <c r="U13" s="531">
        <f>IF('1. Facility'!R9="","",'1. Facility'!R9)</f>
      </c>
      <c r="V13" s="534">
        <f>IF('1. Facility'!S9="","",'1. Facility'!S9)</f>
        <v>4</v>
      </c>
      <c r="W13" s="536"/>
      <c r="X13" s="14"/>
      <c r="Y13" s="14"/>
      <c r="Z13" s="14"/>
      <c r="AA13" s="14"/>
      <c r="AB13" s="14"/>
      <c r="AC13" s="14"/>
    </row>
    <row r="14" spans="2:29" ht="12.75" customHeight="1">
      <c r="B14" s="532"/>
      <c r="C14" s="566"/>
      <c r="D14" s="79" t="s">
        <v>95</v>
      </c>
      <c r="E14" s="80">
        <v>0</v>
      </c>
      <c r="F14" s="80">
        <v>0</v>
      </c>
      <c r="G14" s="543"/>
      <c r="H14" s="540"/>
      <c r="I14" s="532"/>
      <c r="J14" s="532"/>
      <c r="K14" s="532"/>
      <c r="L14" s="532"/>
      <c r="M14" s="532"/>
      <c r="N14" s="532"/>
      <c r="O14" s="532"/>
      <c r="P14" s="532"/>
      <c r="Q14" s="532"/>
      <c r="R14" s="532"/>
      <c r="S14" s="532"/>
      <c r="T14" s="532"/>
      <c r="U14" s="532"/>
      <c r="V14" s="535"/>
      <c r="W14" s="537"/>
      <c r="X14" s="14"/>
      <c r="Y14" s="14"/>
      <c r="Z14" s="14"/>
      <c r="AA14" s="14"/>
      <c r="AB14" s="14"/>
      <c r="AC14" s="14"/>
    </row>
    <row r="15" spans="2:29" ht="12.75">
      <c r="B15" s="532"/>
      <c r="C15" s="567"/>
      <c r="D15" s="34" t="s">
        <v>25</v>
      </c>
      <c r="E15" s="80">
        <v>0</v>
      </c>
      <c r="F15" s="80">
        <v>0</v>
      </c>
      <c r="G15" s="543"/>
      <c r="H15" s="540"/>
      <c r="I15" s="532"/>
      <c r="J15" s="532"/>
      <c r="K15" s="532"/>
      <c r="L15" s="532"/>
      <c r="M15" s="532"/>
      <c r="N15" s="532"/>
      <c r="O15" s="532"/>
      <c r="P15" s="532"/>
      <c r="Q15" s="532"/>
      <c r="R15" s="532"/>
      <c r="S15" s="532"/>
      <c r="T15" s="532"/>
      <c r="U15" s="532"/>
      <c r="V15" s="535"/>
      <c r="W15" s="537"/>
      <c r="X15" s="14"/>
      <c r="Y15" s="14"/>
      <c r="Z15" s="14"/>
      <c r="AA15" s="14"/>
      <c r="AB15" s="14"/>
      <c r="AC15" s="14"/>
    </row>
    <row r="16" spans="2:29" ht="12.75">
      <c r="B16" s="532"/>
      <c r="C16" s="568"/>
      <c r="D16" s="34" t="s">
        <v>397</v>
      </c>
      <c r="E16" s="80">
        <v>0</v>
      </c>
      <c r="F16" s="80">
        <v>0</v>
      </c>
      <c r="G16" s="543"/>
      <c r="H16" s="540"/>
      <c r="I16" s="532"/>
      <c r="J16" s="532"/>
      <c r="K16" s="532"/>
      <c r="L16" s="532"/>
      <c r="M16" s="532"/>
      <c r="N16" s="532"/>
      <c r="O16" s="532"/>
      <c r="P16" s="532"/>
      <c r="Q16" s="532"/>
      <c r="R16" s="532"/>
      <c r="S16" s="532"/>
      <c r="T16" s="532"/>
      <c r="U16" s="532"/>
      <c r="V16" s="535"/>
      <c r="W16" s="537"/>
      <c r="X16" s="14"/>
      <c r="Y16" s="14"/>
      <c r="Z16" s="14"/>
      <c r="AA16" s="14"/>
      <c r="AB16" s="14"/>
      <c r="AC16" s="14"/>
    </row>
    <row r="17" spans="2:29" ht="12.75">
      <c r="B17" s="533"/>
      <c r="C17" s="85" t="s">
        <v>96</v>
      </c>
      <c r="D17" s="79" t="s">
        <v>97</v>
      </c>
      <c r="E17" s="80">
        <v>0</v>
      </c>
      <c r="F17" s="80">
        <v>0</v>
      </c>
      <c r="G17" s="80">
        <f>F17</f>
        <v>0</v>
      </c>
      <c r="H17" s="541"/>
      <c r="I17" s="533"/>
      <c r="J17" s="533"/>
      <c r="K17" s="533"/>
      <c r="L17" s="533"/>
      <c r="M17" s="533"/>
      <c r="N17" s="533"/>
      <c r="O17" s="533"/>
      <c r="P17" s="533"/>
      <c r="Q17" s="533"/>
      <c r="R17" s="533"/>
      <c r="S17" s="533"/>
      <c r="T17" s="533"/>
      <c r="U17" s="533"/>
      <c r="V17" s="533"/>
      <c r="W17" s="538"/>
      <c r="X17" s="14"/>
      <c r="Y17" s="14"/>
      <c r="Z17" s="14"/>
      <c r="AA17" s="14"/>
      <c r="AB17" s="14"/>
      <c r="AC17" s="14"/>
    </row>
    <row r="18" spans="2:29" ht="12.75">
      <c r="B18" s="531">
        <f>'1. Facility'!B10</f>
        <v>3</v>
      </c>
      <c r="C18" s="565" t="s">
        <v>92</v>
      </c>
      <c r="D18" s="79" t="s">
        <v>94</v>
      </c>
      <c r="E18" s="80">
        <v>0</v>
      </c>
      <c r="F18" s="80">
        <v>0</v>
      </c>
      <c r="G18" s="542">
        <f>SUM(F18:F21)</f>
        <v>0</v>
      </c>
      <c r="H18" s="539">
        <f>G18+G22</f>
        <v>0</v>
      </c>
      <c r="I18" s="531"/>
      <c r="J18" s="531">
        <f>IF('1. Facility'!G10="","",'1. Facility'!G10)</f>
      </c>
      <c r="K18" s="531" t="str">
        <f>IF('1. Facility'!H10="","",'1. Facility'!H10)</f>
        <v>Y</v>
      </c>
      <c r="L18" s="531">
        <f>IF('1. Facility'!I10="","",'1. Facility'!I10)</f>
      </c>
      <c r="M18" s="531">
        <f>IF('1. Facility'!J10="","",'1. Facility'!J10)</f>
      </c>
      <c r="N18" s="531" t="str">
        <f>IF('1. Facility'!K10="","",'1. Facility'!K10)</f>
        <v>Y</v>
      </c>
      <c r="O18" s="531" t="str">
        <f>IF('1. Facility'!L10="","",'1. Facility'!L10)</f>
        <v>Y</v>
      </c>
      <c r="P18" s="531" t="str">
        <f>IF('1. Facility'!M10="","",'1. Facility'!M10)</f>
        <v>Y</v>
      </c>
      <c r="Q18" s="531">
        <f>IF('1. Facility'!N10="","",'1. Facility'!N10)</f>
      </c>
      <c r="R18" s="531">
        <f>IF('1. Facility'!O10="","",'1. Facility'!O10)</f>
      </c>
      <c r="S18" s="531" t="str">
        <f>IF('1. Facility'!P10="","",'1. Facility'!P10)</f>
        <v>B. Williams</v>
      </c>
      <c r="T18" s="531">
        <f>IF('1. Facility'!Q10="","",'1. Facility'!Q10)</f>
      </c>
      <c r="U18" s="531">
        <f>IF('1. Facility'!R10="","",'1. Facility'!R10)</f>
      </c>
      <c r="V18" s="534">
        <f>IF('1. Facility'!S10="","",'1. Facility'!S10)</f>
        <v>4</v>
      </c>
      <c r="W18" s="536"/>
      <c r="X18" s="14"/>
      <c r="Y18" s="14"/>
      <c r="Z18" s="14"/>
      <c r="AA18" s="14"/>
      <c r="AB18" s="14"/>
      <c r="AC18" s="14"/>
    </row>
    <row r="19" spans="2:29" ht="12.75" customHeight="1">
      <c r="B19" s="532"/>
      <c r="C19" s="566"/>
      <c r="D19" s="79" t="s">
        <v>95</v>
      </c>
      <c r="E19" s="80">
        <v>0</v>
      </c>
      <c r="F19" s="80">
        <v>0</v>
      </c>
      <c r="G19" s="543"/>
      <c r="H19" s="540"/>
      <c r="I19" s="532"/>
      <c r="J19" s="532"/>
      <c r="K19" s="532"/>
      <c r="L19" s="532"/>
      <c r="M19" s="532"/>
      <c r="N19" s="532"/>
      <c r="O19" s="532"/>
      <c r="P19" s="532"/>
      <c r="Q19" s="532"/>
      <c r="R19" s="532"/>
      <c r="S19" s="532"/>
      <c r="T19" s="532"/>
      <c r="U19" s="532"/>
      <c r="V19" s="535"/>
      <c r="W19" s="537"/>
      <c r="X19" s="14"/>
      <c r="Y19" s="14"/>
      <c r="Z19" s="14"/>
      <c r="AA19" s="14"/>
      <c r="AB19" s="14"/>
      <c r="AC19" s="14"/>
    </row>
    <row r="20" spans="2:29" ht="12.75">
      <c r="B20" s="532"/>
      <c r="C20" s="567"/>
      <c r="D20" s="34" t="s">
        <v>25</v>
      </c>
      <c r="E20" s="82">
        <v>0</v>
      </c>
      <c r="F20" s="80">
        <v>0</v>
      </c>
      <c r="G20" s="543"/>
      <c r="H20" s="540"/>
      <c r="I20" s="532"/>
      <c r="J20" s="532"/>
      <c r="K20" s="532"/>
      <c r="L20" s="532"/>
      <c r="M20" s="532"/>
      <c r="N20" s="532"/>
      <c r="O20" s="532"/>
      <c r="P20" s="532"/>
      <c r="Q20" s="532"/>
      <c r="R20" s="532"/>
      <c r="S20" s="532"/>
      <c r="T20" s="532"/>
      <c r="U20" s="532"/>
      <c r="V20" s="535"/>
      <c r="W20" s="537"/>
      <c r="X20" s="14"/>
      <c r="Y20" s="14"/>
      <c r="Z20" s="14"/>
      <c r="AA20" s="14"/>
      <c r="AB20" s="14"/>
      <c r="AC20" s="14"/>
    </row>
    <row r="21" spans="2:29" ht="12.75">
      <c r="B21" s="532"/>
      <c r="C21" s="568"/>
      <c r="D21" s="34" t="s">
        <v>397</v>
      </c>
      <c r="E21" s="82">
        <v>0</v>
      </c>
      <c r="F21" s="80">
        <v>0</v>
      </c>
      <c r="G21" s="543"/>
      <c r="H21" s="540"/>
      <c r="I21" s="532"/>
      <c r="J21" s="532"/>
      <c r="K21" s="532"/>
      <c r="L21" s="532"/>
      <c r="M21" s="532"/>
      <c r="N21" s="532"/>
      <c r="O21" s="532"/>
      <c r="P21" s="532"/>
      <c r="Q21" s="532"/>
      <c r="R21" s="532"/>
      <c r="S21" s="532"/>
      <c r="T21" s="532"/>
      <c r="U21" s="532"/>
      <c r="V21" s="535"/>
      <c r="W21" s="537"/>
      <c r="X21" s="14"/>
      <c r="Y21" s="14"/>
      <c r="Z21" s="14"/>
      <c r="AA21" s="14"/>
      <c r="AB21" s="14"/>
      <c r="AC21" s="14"/>
    </row>
    <row r="22" spans="2:29" ht="12.75">
      <c r="B22" s="533"/>
      <c r="C22" s="85" t="s">
        <v>96</v>
      </c>
      <c r="D22" s="79" t="s">
        <v>97</v>
      </c>
      <c r="E22" s="80">
        <v>0</v>
      </c>
      <c r="F22" s="80">
        <v>0</v>
      </c>
      <c r="G22" s="80">
        <f>F22</f>
        <v>0</v>
      </c>
      <c r="H22" s="541"/>
      <c r="I22" s="533"/>
      <c r="J22" s="533"/>
      <c r="K22" s="533"/>
      <c r="L22" s="533"/>
      <c r="M22" s="533"/>
      <c r="N22" s="533"/>
      <c r="O22" s="533"/>
      <c r="P22" s="533"/>
      <c r="Q22" s="533"/>
      <c r="R22" s="533"/>
      <c r="S22" s="533"/>
      <c r="T22" s="533"/>
      <c r="U22" s="533"/>
      <c r="V22" s="533"/>
      <c r="W22" s="538"/>
      <c r="X22" s="14"/>
      <c r="Y22" s="14"/>
      <c r="Z22" s="14"/>
      <c r="AA22" s="14"/>
      <c r="AB22" s="14"/>
      <c r="AC22" s="14"/>
    </row>
    <row r="23" spans="2:29" ht="12.75">
      <c r="B23" s="531">
        <f>'1. Facility'!B11</f>
        <v>4</v>
      </c>
      <c r="C23" s="544" t="s">
        <v>92</v>
      </c>
      <c r="D23" s="79" t="s">
        <v>94</v>
      </c>
      <c r="E23" s="80">
        <v>0</v>
      </c>
      <c r="F23" s="80">
        <v>0</v>
      </c>
      <c r="G23" s="542">
        <f>SUM(F23:F26)</f>
        <v>0</v>
      </c>
      <c r="H23" s="539">
        <f>G23+G27</f>
        <v>0</v>
      </c>
      <c r="I23" s="531"/>
      <c r="J23" s="531">
        <f>IF('1. Facility'!G11="","",'1. Facility'!G11)</f>
      </c>
      <c r="K23" s="531" t="str">
        <f>IF('1. Facility'!H11="","",'1. Facility'!H11)</f>
        <v>Y</v>
      </c>
      <c r="L23" s="531">
        <f>IF('1. Facility'!I11="","",'1. Facility'!I11)</f>
      </c>
      <c r="M23" s="531">
        <f>IF('1. Facility'!J11="","",'1. Facility'!J11)</f>
      </c>
      <c r="N23" s="531">
        <f>IF('1. Facility'!K11="","",'1. Facility'!K11)</f>
      </c>
      <c r="O23" s="531">
        <f>IF('1. Facility'!L11="","",'1. Facility'!L11)</f>
      </c>
      <c r="P23" s="531" t="str">
        <f>IF('1. Facility'!M11="","",'1. Facility'!M11)</f>
        <v>Y</v>
      </c>
      <c r="Q23" s="531">
        <f>IF('1. Facility'!N11="","",'1. Facility'!N11)</f>
      </c>
      <c r="R23" s="531">
        <f>IF('1. Facility'!O11="","",'1. Facility'!O11)</f>
      </c>
      <c r="S23" s="531" t="str">
        <f>IF('1. Facility'!P11="","",'1. Facility'!P11)</f>
        <v>J. Johnson</v>
      </c>
      <c r="T23" s="531">
        <f>IF('1. Facility'!Q11="","",'1. Facility'!Q11)</f>
      </c>
      <c r="U23" s="531">
        <f>IF('1. Facility'!R11="","",'1. Facility'!R11)</f>
      </c>
      <c r="V23" s="534">
        <f>IF('1. Facility'!S11="","",'1. Facility'!S11)</f>
        <v>4</v>
      </c>
      <c r="W23" s="536"/>
      <c r="X23" s="14"/>
      <c r="Y23" s="14"/>
      <c r="Z23" s="14"/>
      <c r="AA23" s="14"/>
      <c r="AB23" s="14"/>
      <c r="AC23" s="14"/>
    </row>
    <row r="24" spans="2:29" ht="12.75" customHeight="1">
      <c r="B24" s="532"/>
      <c r="C24" s="545"/>
      <c r="D24" s="79" t="s">
        <v>95</v>
      </c>
      <c r="E24" s="80">
        <v>0</v>
      </c>
      <c r="F24" s="80">
        <v>0</v>
      </c>
      <c r="G24" s="543"/>
      <c r="H24" s="540"/>
      <c r="I24" s="532"/>
      <c r="J24" s="532"/>
      <c r="K24" s="532"/>
      <c r="L24" s="532"/>
      <c r="M24" s="532"/>
      <c r="N24" s="532"/>
      <c r="O24" s="532"/>
      <c r="P24" s="532"/>
      <c r="Q24" s="532"/>
      <c r="R24" s="532"/>
      <c r="S24" s="532"/>
      <c r="T24" s="532"/>
      <c r="U24" s="532"/>
      <c r="V24" s="535"/>
      <c r="W24" s="537"/>
      <c r="X24" s="14"/>
      <c r="Y24" s="14"/>
      <c r="Z24" s="14"/>
      <c r="AA24" s="14"/>
      <c r="AB24" s="14"/>
      <c r="AC24" s="14"/>
    </row>
    <row r="25" spans="2:29" ht="12.75">
      <c r="B25" s="532"/>
      <c r="C25" s="546"/>
      <c r="D25" s="34" t="s">
        <v>25</v>
      </c>
      <c r="E25" s="82">
        <v>0</v>
      </c>
      <c r="F25" s="80">
        <v>0</v>
      </c>
      <c r="G25" s="543"/>
      <c r="H25" s="540"/>
      <c r="I25" s="532"/>
      <c r="J25" s="532"/>
      <c r="K25" s="532"/>
      <c r="L25" s="532"/>
      <c r="M25" s="532"/>
      <c r="N25" s="532"/>
      <c r="O25" s="532"/>
      <c r="P25" s="532"/>
      <c r="Q25" s="532"/>
      <c r="R25" s="532"/>
      <c r="S25" s="532"/>
      <c r="T25" s="532"/>
      <c r="U25" s="532"/>
      <c r="V25" s="535"/>
      <c r="W25" s="537"/>
      <c r="X25" s="14"/>
      <c r="Y25" s="14"/>
      <c r="Z25" s="14"/>
      <c r="AA25" s="14"/>
      <c r="AB25" s="14"/>
      <c r="AC25" s="14"/>
    </row>
    <row r="26" spans="2:29" ht="12.75">
      <c r="B26" s="532"/>
      <c r="C26" s="538"/>
      <c r="D26" s="81" t="s">
        <v>397</v>
      </c>
      <c r="E26" s="82">
        <v>0</v>
      </c>
      <c r="F26" s="80">
        <v>0</v>
      </c>
      <c r="G26" s="543"/>
      <c r="H26" s="540"/>
      <c r="I26" s="532"/>
      <c r="J26" s="532"/>
      <c r="K26" s="532"/>
      <c r="L26" s="532"/>
      <c r="M26" s="532"/>
      <c r="N26" s="532"/>
      <c r="O26" s="532"/>
      <c r="P26" s="532"/>
      <c r="Q26" s="532"/>
      <c r="R26" s="532"/>
      <c r="S26" s="532"/>
      <c r="T26" s="532"/>
      <c r="U26" s="532"/>
      <c r="V26" s="535"/>
      <c r="W26" s="537"/>
      <c r="X26" s="14"/>
      <c r="Y26" s="14"/>
      <c r="Z26" s="14"/>
      <c r="AA26" s="14"/>
      <c r="AB26" s="14"/>
      <c r="AC26" s="14"/>
    </row>
    <row r="27" spans="2:29" ht="12.75">
      <c r="B27" s="533"/>
      <c r="C27" s="83" t="s">
        <v>96</v>
      </c>
      <c r="D27" s="79" t="s">
        <v>97</v>
      </c>
      <c r="E27" s="80">
        <v>0</v>
      </c>
      <c r="F27" s="80">
        <v>0</v>
      </c>
      <c r="G27" s="80">
        <f>F27</f>
        <v>0</v>
      </c>
      <c r="H27" s="541"/>
      <c r="I27" s="533"/>
      <c r="J27" s="533"/>
      <c r="K27" s="533"/>
      <c r="L27" s="533"/>
      <c r="M27" s="533"/>
      <c r="N27" s="533"/>
      <c r="O27" s="533"/>
      <c r="P27" s="533"/>
      <c r="Q27" s="533"/>
      <c r="R27" s="533"/>
      <c r="S27" s="533"/>
      <c r="T27" s="533"/>
      <c r="U27" s="533"/>
      <c r="V27" s="533"/>
      <c r="W27" s="538"/>
      <c r="X27" s="14"/>
      <c r="Y27" s="14"/>
      <c r="Z27" s="14"/>
      <c r="AA27" s="14"/>
      <c r="AB27" s="14"/>
      <c r="AC27" s="14"/>
    </row>
    <row r="28" spans="2:29" ht="12.75">
      <c r="B28" s="531">
        <f>'1. Facility'!B12</f>
        <v>5</v>
      </c>
      <c r="C28" s="544" t="s">
        <v>92</v>
      </c>
      <c r="D28" s="79" t="s">
        <v>94</v>
      </c>
      <c r="E28" s="80">
        <v>0</v>
      </c>
      <c r="F28" s="80">
        <v>0</v>
      </c>
      <c r="G28" s="542">
        <f>SUM(F28:F31)</f>
        <v>0</v>
      </c>
      <c r="H28" s="539">
        <f>G28+G32</f>
        <v>0</v>
      </c>
      <c r="I28" s="531"/>
      <c r="J28" s="531">
        <f>IF('1. Facility'!G12="","",'1. Facility'!G12)</f>
      </c>
      <c r="K28" s="531">
        <f>IF('1. Facility'!H12="","",'1. Facility'!H12)</f>
      </c>
      <c r="L28" s="531">
        <f>IF('1. Facility'!I12="","",'1. Facility'!I12)</f>
      </c>
      <c r="M28" s="531">
        <f>IF('1. Facility'!J12="","",'1. Facility'!J12)</f>
      </c>
      <c r="N28" s="531">
        <f>IF('1. Facility'!K12="","",'1. Facility'!K12)</f>
      </c>
      <c r="O28" s="531">
        <f>IF('1. Facility'!L12="","",'1. Facility'!L12)</f>
      </c>
      <c r="P28" s="531">
        <f>IF('1. Facility'!M12="","",'1. Facility'!M12)</f>
      </c>
      <c r="Q28" s="531">
        <f>IF('1. Facility'!N12="","",'1. Facility'!N12)</f>
      </c>
      <c r="R28" s="531">
        <f>IF('1. Facility'!O12="","",'1. Facility'!O12)</f>
      </c>
      <c r="S28" s="531">
        <f>IF('1. Facility'!P15="","",'1. Facility'!P15)</f>
      </c>
      <c r="T28" s="531">
        <f>IF('1. Facility'!Q15="","",'1. Facility'!Q15)</f>
      </c>
      <c r="U28" s="531">
        <f>IF('1. Facility'!R15="","",'1. Facility'!R15)</f>
      </c>
      <c r="V28" s="534">
        <f>IF('1. Facility'!S15="","",'1. Facility'!S15)</f>
      </c>
      <c r="W28" s="536"/>
      <c r="X28" s="14"/>
      <c r="Y28" s="14"/>
      <c r="Z28" s="14"/>
      <c r="AA28" s="14"/>
      <c r="AB28" s="14"/>
      <c r="AC28" s="14"/>
    </row>
    <row r="29" spans="2:29" ht="12.75" customHeight="1">
      <c r="B29" s="532"/>
      <c r="C29" s="545"/>
      <c r="D29" s="79" t="s">
        <v>95</v>
      </c>
      <c r="E29" s="80">
        <v>0</v>
      </c>
      <c r="F29" s="80">
        <v>0</v>
      </c>
      <c r="G29" s="543"/>
      <c r="H29" s="540"/>
      <c r="I29" s="532"/>
      <c r="J29" s="532"/>
      <c r="K29" s="532"/>
      <c r="L29" s="532"/>
      <c r="M29" s="532"/>
      <c r="N29" s="532"/>
      <c r="O29" s="532"/>
      <c r="P29" s="532"/>
      <c r="Q29" s="532"/>
      <c r="R29" s="532"/>
      <c r="S29" s="532"/>
      <c r="T29" s="532"/>
      <c r="U29" s="532"/>
      <c r="V29" s="535"/>
      <c r="W29" s="537"/>
      <c r="X29" s="14"/>
      <c r="Y29" s="14"/>
      <c r="Z29" s="14"/>
      <c r="AA29" s="14"/>
      <c r="AB29" s="14"/>
      <c r="AC29" s="14"/>
    </row>
    <row r="30" spans="2:29" ht="12.75">
      <c r="B30" s="532"/>
      <c r="C30" s="546"/>
      <c r="D30" s="34" t="s">
        <v>25</v>
      </c>
      <c r="E30" s="82">
        <v>0</v>
      </c>
      <c r="F30" s="80">
        <v>0</v>
      </c>
      <c r="G30" s="543"/>
      <c r="H30" s="540"/>
      <c r="I30" s="532"/>
      <c r="J30" s="532"/>
      <c r="K30" s="532"/>
      <c r="L30" s="532"/>
      <c r="M30" s="532"/>
      <c r="N30" s="532"/>
      <c r="O30" s="532"/>
      <c r="P30" s="532"/>
      <c r="Q30" s="532"/>
      <c r="R30" s="532"/>
      <c r="S30" s="532"/>
      <c r="T30" s="532"/>
      <c r="U30" s="532"/>
      <c r="V30" s="535"/>
      <c r="W30" s="537"/>
      <c r="X30" s="14"/>
      <c r="Y30" s="14"/>
      <c r="Z30" s="14"/>
      <c r="AA30" s="14"/>
      <c r="AB30" s="14"/>
      <c r="AC30" s="14"/>
    </row>
    <row r="31" spans="2:29" ht="12.75">
      <c r="B31" s="532"/>
      <c r="C31" s="538"/>
      <c r="D31" s="81" t="s">
        <v>397</v>
      </c>
      <c r="E31" s="82">
        <v>0</v>
      </c>
      <c r="F31" s="80">
        <v>0</v>
      </c>
      <c r="G31" s="543"/>
      <c r="H31" s="540"/>
      <c r="I31" s="532"/>
      <c r="J31" s="532"/>
      <c r="K31" s="532"/>
      <c r="L31" s="532"/>
      <c r="M31" s="532"/>
      <c r="N31" s="532"/>
      <c r="O31" s="532"/>
      <c r="P31" s="532"/>
      <c r="Q31" s="532"/>
      <c r="R31" s="532"/>
      <c r="S31" s="532"/>
      <c r="T31" s="532"/>
      <c r="U31" s="532"/>
      <c r="V31" s="535"/>
      <c r="W31" s="537"/>
      <c r="X31" s="14"/>
      <c r="Y31" s="14"/>
      <c r="Z31" s="14"/>
      <c r="AA31" s="14"/>
      <c r="AB31" s="14"/>
      <c r="AC31" s="14"/>
    </row>
    <row r="32" spans="2:29" ht="12.75">
      <c r="B32" s="533"/>
      <c r="C32" s="83" t="s">
        <v>96</v>
      </c>
      <c r="D32" s="79" t="s">
        <v>97</v>
      </c>
      <c r="E32" s="80">
        <v>0</v>
      </c>
      <c r="F32" s="80">
        <v>0</v>
      </c>
      <c r="G32" s="80">
        <f>F32</f>
        <v>0</v>
      </c>
      <c r="H32" s="541"/>
      <c r="I32" s="533"/>
      <c r="J32" s="533"/>
      <c r="K32" s="533"/>
      <c r="L32" s="533"/>
      <c r="M32" s="533"/>
      <c r="N32" s="533"/>
      <c r="O32" s="533"/>
      <c r="P32" s="533"/>
      <c r="Q32" s="533"/>
      <c r="R32" s="533"/>
      <c r="S32" s="533"/>
      <c r="T32" s="533"/>
      <c r="U32" s="533"/>
      <c r="V32" s="533"/>
      <c r="W32" s="538"/>
      <c r="X32" s="14"/>
      <c r="Y32" s="14"/>
      <c r="Z32" s="14"/>
      <c r="AA32" s="14"/>
      <c r="AB32" s="14"/>
      <c r="AC32" s="14"/>
    </row>
    <row r="33" spans="2:29" ht="12.75">
      <c r="B33" s="531">
        <f>'1. Facility'!B13</f>
        <v>6</v>
      </c>
      <c r="C33" s="544" t="s">
        <v>92</v>
      </c>
      <c r="D33" s="79" t="s">
        <v>94</v>
      </c>
      <c r="E33" s="80">
        <v>0</v>
      </c>
      <c r="F33" s="80">
        <v>0</v>
      </c>
      <c r="G33" s="542">
        <f>SUM(F33:F36)</f>
        <v>0</v>
      </c>
      <c r="H33" s="539">
        <f>G33+G37</f>
        <v>0</v>
      </c>
      <c r="I33" s="531"/>
      <c r="J33" s="531">
        <f>IF('1. Facility'!G13="","",'1. Facility'!G13)</f>
      </c>
      <c r="K33" s="531">
        <f>IF('1. Facility'!H13="","",'1. Facility'!H13)</f>
      </c>
      <c r="L33" s="531">
        <f>IF('1. Facility'!I13="","",'1. Facility'!I13)</f>
      </c>
      <c r="M33" s="531">
        <f>IF('1. Facility'!J13="","",'1. Facility'!J13)</f>
      </c>
      <c r="N33" s="531">
        <f>IF('1. Facility'!K13="","",'1. Facility'!K13)</f>
      </c>
      <c r="O33" s="531">
        <f>IF('1. Facility'!L13="","",'1. Facility'!L13)</f>
      </c>
      <c r="P33" s="531">
        <f>IF('1. Facility'!M13="","",'1. Facility'!M13)</f>
      </c>
      <c r="Q33" s="531">
        <f>IF('1. Facility'!N13="","",'1. Facility'!N13)</f>
      </c>
      <c r="R33" s="531">
        <f>IF('1. Facility'!O13="","",'1. Facility'!O13)</f>
      </c>
      <c r="S33" s="531">
        <f>IF('1. Facility'!P18="","",'1. Facility'!P18)</f>
      </c>
      <c r="T33" s="531">
        <f>IF('1. Facility'!Q18="","",'1. Facility'!Q18)</f>
      </c>
      <c r="U33" s="531">
        <f>IF('1. Facility'!R18="","",'1. Facility'!R18)</f>
      </c>
      <c r="V33" s="534">
        <f>IF('1. Facility'!S18="","",'1. Facility'!S18)</f>
      </c>
      <c r="W33" s="536"/>
      <c r="X33" s="14"/>
      <c r="Y33" s="14"/>
      <c r="Z33" s="14"/>
      <c r="AA33" s="14"/>
      <c r="AB33" s="14"/>
      <c r="AC33" s="14"/>
    </row>
    <row r="34" spans="2:29" ht="12.75" customHeight="1">
      <c r="B34" s="532"/>
      <c r="C34" s="545"/>
      <c r="D34" s="79" t="s">
        <v>95</v>
      </c>
      <c r="E34" s="80">
        <v>0</v>
      </c>
      <c r="F34" s="80">
        <v>0</v>
      </c>
      <c r="G34" s="543"/>
      <c r="H34" s="540"/>
      <c r="I34" s="532"/>
      <c r="J34" s="532"/>
      <c r="K34" s="532"/>
      <c r="L34" s="532"/>
      <c r="M34" s="532"/>
      <c r="N34" s="532"/>
      <c r="O34" s="532"/>
      <c r="P34" s="532"/>
      <c r="Q34" s="532"/>
      <c r="R34" s="532"/>
      <c r="S34" s="532"/>
      <c r="T34" s="532"/>
      <c r="U34" s="532"/>
      <c r="V34" s="535"/>
      <c r="W34" s="537"/>
      <c r="X34" s="14"/>
      <c r="Y34" s="14"/>
      <c r="Z34" s="14"/>
      <c r="AA34" s="14"/>
      <c r="AB34" s="14"/>
      <c r="AC34" s="14"/>
    </row>
    <row r="35" spans="2:29" ht="12.75">
      <c r="B35" s="532"/>
      <c r="C35" s="546"/>
      <c r="D35" s="34" t="s">
        <v>25</v>
      </c>
      <c r="E35" s="82">
        <v>0</v>
      </c>
      <c r="F35" s="80">
        <v>0</v>
      </c>
      <c r="G35" s="543"/>
      <c r="H35" s="540"/>
      <c r="I35" s="532"/>
      <c r="J35" s="532"/>
      <c r="K35" s="532"/>
      <c r="L35" s="532"/>
      <c r="M35" s="532"/>
      <c r="N35" s="532"/>
      <c r="O35" s="532"/>
      <c r="P35" s="532"/>
      <c r="Q35" s="532"/>
      <c r="R35" s="532"/>
      <c r="S35" s="532"/>
      <c r="T35" s="532"/>
      <c r="U35" s="532"/>
      <c r="V35" s="535"/>
      <c r="W35" s="537"/>
      <c r="X35" s="14"/>
      <c r="Y35" s="14"/>
      <c r="Z35" s="14"/>
      <c r="AA35" s="14"/>
      <c r="AB35" s="14"/>
      <c r="AC35" s="14"/>
    </row>
    <row r="36" spans="2:29" ht="12.75">
      <c r="B36" s="532"/>
      <c r="C36" s="538"/>
      <c r="D36" s="81" t="s">
        <v>397</v>
      </c>
      <c r="E36" s="82">
        <v>0</v>
      </c>
      <c r="F36" s="80">
        <v>0</v>
      </c>
      <c r="G36" s="543"/>
      <c r="H36" s="540"/>
      <c r="I36" s="532"/>
      <c r="J36" s="532"/>
      <c r="K36" s="532"/>
      <c r="L36" s="532"/>
      <c r="M36" s="532"/>
      <c r="N36" s="532"/>
      <c r="O36" s="532"/>
      <c r="P36" s="532"/>
      <c r="Q36" s="532"/>
      <c r="R36" s="532"/>
      <c r="S36" s="532"/>
      <c r="T36" s="532"/>
      <c r="U36" s="532"/>
      <c r="V36" s="535"/>
      <c r="W36" s="537"/>
      <c r="X36" s="14"/>
      <c r="Y36" s="14"/>
      <c r="Z36" s="14"/>
      <c r="AA36" s="14"/>
      <c r="AB36" s="14"/>
      <c r="AC36" s="14"/>
    </row>
    <row r="37" spans="2:29" ht="12.75">
      <c r="B37" s="533"/>
      <c r="C37" s="83" t="s">
        <v>96</v>
      </c>
      <c r="D37" s="79" t="s">
        <v>97</v>
      </c>
      <c r="E37" s="80">
        <v>0</v>
      </c>
      <c r="F37" s="80">
        <v>0</v>
      </c>
      <c r="G37" s="80">
        <f>F37</f>
        <v>0</v>
      </c>
      <c r="H37" s="541"/>
      <c r="I37" s="533"/>
      <c r="J37" s="533"/>
      <c r="K37" s="533"/>
      <c r="L37" s="533"/>
      <c r="M37" s="533"/>
      <c r="N37" s="533"/>
      <c r="O37" s="533"/>
      <c r="P37" s="533"/>
      <c r="Q37" s="533"/>
      <c r="R37" s="533"/>
      <c r="S37" s="533"/>
      <c r="T37" s="533"/>
      <c r="U37" s="533"/>
      <c r="V37" s="533"/>
      <c r="W37" s="538"/>
      <c r="X37" s="14"/>
      <c r="Y37" s="14"/>
      <c r="Z37" s="14"/>
      <c r="AA37" s="14"/>
      <c r="AB37" s="14"/>
      <c r="AC37" s="14"/>
    </row>
    <row r="38" spans="2:29" ht="12.75">
      <c r="B38" s="531">
        <f>'1. Facility'!B14</f>
        <v>7</v>
      </c>
      <c r="C38" s="544" t="s">
        <v>92</v>
      </c>
      <c r="D38" s="79" t="s">
        <v>94</v>
      </c>
      <c r="E38" s="80">
        <v>0</v>
      </c>
      <c r="F38" s="80">
        <v>0</v>
      </c>
      <c r="G38" s="542">
        <f>SUM(F38:F41)</f>
        <v>0</v>
      </c>
      <c r="H38" s="539">
        <f>G38+G42</f>
        <v>0</v>
      </c>
      <c r="I38" s="531"/>
      <c r="J38" s="531">
        <f>IF('1. Facility'!G14="","",'1. Facility'!G14)</f>
      </c>
      <c r="K38" s="531">
        <f>IF('1. Facility'!H14="","",'1. Facility'!H14)</f>
      </c>
      <c r="L38" s="531">
        <f>IF('1. Facility'!I14="","",'1. Facility'!I14)</f>
      </c>
      <c r="M38" s="531">
        <f>IF('1. Facility'!J14="","",'1. Facility'!J14)</f>
      </c>
      <c r="N38" s="531">
        <f>IF('1. Facility'!K14="","",'1. Facility'!K14)</f>
      </c>
      <c r="O38" s="531">
        <f>IF('1. Facility'!L14="","",'1. Facility'!L14)</f>
      </c>
      <c r="P38" s="531">
        <f>IF('1. Facility'!M14="","",'1. Facility'!M14)</f>
      </c>
      <c r="Q38" s="531">
        <f>IF('1. Facility'!N14="","",'1. Facility'!N14)</f>
      </c>
      <c r="R38" s="531">
        <f>IF('1. Facility'!O14="","",'1. Facility'!O14)</f>
      </c>
      <c r="S38" s="531">
        <f>IF('1. Facility'!G28="","",'1. Facility'!G28)</f>
      </c>
      <c r="T38" s="531">
        <f>IF('1. Facility'!H28="","",'1. Facility'!H28)</f>
      </c>
      <c r="U38" s="531">
        <f>IF('1. Facility'!I28="","",'1. Facility'!I28)</f>
      </c>
      <c r="V38" s="534">
        <f>IF('1. Facility'!S22="","",'1. Facility'!S22)</f>
      </c>
      <c r="W38" s="536"/>
      <c r="X38" s="14"/>
      <c r="Y38" s="14"/>
      <c r="Z38" s="14"/>
      <c r="AA38" s="14"/>
      <c r="AB38" s="14"/>
      <c r="AC38" s="14"/>
    </row>
    <row r="39" spans="2:29" ht="12.75" customHeight="1">
      <c r="B39" s="532"/>
      <c r="C39" s="545"/>
      <c r="D39" s="79" t="s">
        <v>95</v>
      </c>
      <c r="E39" s="80">
        <v>0</v>
      </c>
      <c r="F39" s="80">
        <v>0</v>
      </c>
      <c r="G39" s="543"/>
      <c r="H39" s="540"/>
      <c r="I39" s="532"/>
      <c r="J39" s="532"/>
      <c r="K39" s="532"/>
      <c r="L39" s="532"/>
      <c r="M39" s="532"/>
      <c r="N39" s="532"/>
      <c r="O39" s="532"/>
      <c r="P39" s="532"/>
      <c r="Q39" s="532"/>
      <c r="R39" s="532"/>
      <c r="S39" s="532"/>
      <c r="T39" s="532"/>
      <c r="U39" s="532"/>
      <c r="V39" s="535"/>
      <c r="W39" s="537"/>
      <c r="X39" s="14"/>
      <c r="Y39" s="14"/>
      <c r="Z39" s="14"/>
      <c r="AA39" s="14"/>
      <c r="AB39" s="14"/>
      <c r="AC39" s="14"/>
    </row>
    <row r="40" spans="2:29" ht="12.75">
      <c r="B40" s="532"/>
      <c r="C40" s="546"/>
      <c r="D40" s="34" t="s">
        <v>25</v>
      </c>
      <c r="E40" s="82">
        <v>0</v>
      </c>
      <c r="F40" s="80">
        <v>0</v>
      </c>
      <c r="G40" s="543"/>
      <c r="H40" s="540"/>
      <c r="I40" s="532"/>
      <c r="J40" s="532"/>
      <c r="K40" s="532"/>
      <c r="L40" s="532"/>
      <c r="M40" s="532"/>
      <c r="N40" s="532"/>
      <c r="O40" s="532"/>
      <c r="P40" s="532"/>
      <c r="Q40" s="532"/>
      <c r="R40" s="532"/>
      <c r="S40" s="532"/>
      <c r="T40" s="532"/>
      <c r="U40" s="532"/>
      <c r="V40" s="535"/>
      <c r="W40" s="537"/>
      <c r="X40" s="14"/>
      <c r="Y40" s="14"/>
      <c r="Z40" s="14"/>
      <c r="AA40" s="14"/>
      <c r="AB40" s="14"/>
      <c r="AC40" s="14"/>
    </row>
    <row r="41" spans="2:29" ht="12.75">
      <c r="B41" s="532"/>
      <c r="C41" s="538"/>
      <c r="D41" s="81" t="s">
        <v>397</v>
      </c>
      <c r="E41" s="82">
        <v>0</v>
      </c>
      <c r="F41" s="80">
        <v>0</v>
      </c>
      <c r="G41" s="543"/>
      <c r="H41" s="540"/>
      <c r="I41" s="532"/>
      <c r="J41" s="532"/>
      <c r="K41" s="532"/>
      <c r="L41" s="532"/>
      <c r="M41" s="532"/>
      <c r="N41" s="532"/>
      <c r="O41" s="532"/>
      <c r="P41" s="532"/>
      <c r="Q41" s="532"/>
      <c r="R41" s="532"/>
      <c r="S41" s="532"/>
      <c r="T41" s="532"/>
      <c r="U41" s="532"/>
      <c r="V41" s="535"/>
      <c r="W41" s="537"/>
      <c r="X41" s="14"/>
      <c r="Y41" s="14"/>
      <c r="Z41" s="14"/>
      <c r="AA41" s="14"/>
      <c r="AB41" s="14"/>
      <c r="AC41" s="14"/>
    </row>
    <row r="42" spans="2:29" ht="12.75">
      <c r="B42" s="533"/>
      <c r="C42" s="83" t="s">
        <v>96</v>
      </c>
      <c r="D42" s="79" t="s">
        <v>97</v>
      </c>
      <c r="E42" s="80">
        <v>0</v>
      </c>
      <c r="F42" s="80">
        <v>0</v>
      </c>
      <c r="G42" s="80">
        <f>F42</f>
        <v>0</v>
      </c>
      <c r="H42" s="541"/>
      <c r="I42" s="533"/>
      <c r="J42" s="533"/>
      <c r="K42" s="533"/>
      <c r="L42" s="533"/>
      <c r="M42" s="533"/>
      <c r="N42" s="533"/>
      <c r="O42" s="533"/>
      <c r="P42" s="533"/>
      <c r="Q42" s="533"/>
      <c r="R42" s="533"/>
      <c r="S42" s="533"/>
      <c r="T42" s="533"/>
      <c r="U42" s="533"/>
      <c r="V42" s="533"/>
      <c r="W42" s="538"/>
      <c r="X42" s="14"/>
      <c r="Y42" s="14"/>
      <c r="Z42" s="14"/>
      <c r="AA42" s="14"/>
      <c r="AB42" s="14"/>
      <c r="AC42" s="14"/>
    </row>
    <row r="43" spans="2:29" ht="12.75">
      <c r="B43" s="531">
        <f>'1. Facility'!B15</f>
        <v>8</v>
      </c>
      <c r="C43" s="544" t="s">
        <v>92</v>
      </c>
      <c r="D43" s="79" t="s">
        <v>94</v>
      </c>
      <c r="E43" s="80">
        <v>0</v>
      </c>
      <c r="F43" s="80">
        <v>0</v>
      </c>
      <c r="G43" s="542">
        <f>SUM(F43:F46)</f>
        <v>0</v>
      </c>
      <c r="H43" s="539">
        <f>G43+G47</f>
        <v>0</v>
      </c>
      <c r="I43" s="531"/>
      <c r="J43" s="531">
        <f>IF('1. Facility'!G15="","",'1. Facility'!G15)</f>
      </c>
      <c r="K43" s="531">
        <f>IF('1. Facility'!H15="","",'1. Facility'!H15)</f>
      </c>
      <c r="L43" s="531">
        <f>IF('1. Facility'!I15="","",'1. Facility'!I15)</f>
      </c>
      <c r="M43" s="531">
        <f>IF('1. Facility'!J15="","",'1. Facility'!J15)</f>
      </c>
      <c r="N43" s="531">
        <f>IF('1. Facility'!K15="","",'1. Facility'!K15)</f>
      </c>
      <c r="O43" s="531">
        <f>IF('1. Facility'!L15="","",'1. Facility'!L15)</f>
      </c>
      <c r="P43" s="531">
        <f>IF('1. Facility'!M15="","",'1. Facility'!M15)</f>
      </c>
      <c r="Q43" s="531">
        <f>IF('1. Facility'!N15="","",'1. Facility'!N15)</f>
      </c>
      <c r="R43" s="531">
        <f>IF('1. Facility'!O15="","",'1. Facility'!O15)</f>
      </c>
      <c r="S43" s="531">
        <f>IF('1. Facility'!P26="","",'1. Facility'!P26)</f>
      </c>
      <c r="T43" s="531">
        <f>IF('1. Facility'!Q26="","",'1. Facility'!Q26)</f>
      </c>
      <c r="U43" s="531">
        <f>IF('1. Facility'!R26="","",'1. Facility'!R26)</f>
      </c>
      <c r="V43" s="534">
        <f>IF('1. Facility'!S26="","",'1. Facility'!S26)</f>
      </c>
      <c r="W43" s="536"/>
      <c r="X43" s="14"/>
      <c r="Y43" s="14"/>
      <c r="Z43" s="14"/>
      <c r="AA43" s="14"/>
      <c r="AB43" s="14"/>
      <c r="AC43" s="14"/>
    </row>
    <row r="44" spans="2:29" ht="12.75" customHeight="1">
      <c r="B44" s="532"/>
      <c r="C44" s="545"/>
      <c r="D44" s="79" t="s">
        <v>95</v>
      </c>
      <c r="E44" s="80">
        <v>0</v>
      </c>
      <c r="F44" s="80">
        <v>0</v>
      </c>
      <c r="G44" s="543"/>
      <c r="H44" s="540"/>
      <c r="I44" s="532"/>
      <c r="J44" s="532"/>
      <c r="K44" s="532"/>
      <c r="L44" s="532"/>
      <c r="M44" s="532"/>
      <c r="N44" s="532"/>
      <c r="O44" s="532"/>
      <c r="P44" s="532"/>
      <c r="Q44" s="532"/>
      <c r="R44" s="532"/>
      <c r="S44" s="532"/>
      <c r="T44" s="532"/>
      <c r="U44" s="532"/>
      <c r="V44" s="535"/>
      <c r="W44" s="537"/>
      <c r="X44" s="14"/>
      <c r="Y44" s="14"/>
      <c r="Z44" s="14"/>
      <c r="AA44" s="14"/>
      <c r="AB44" s="14"/>
      <c r="AC44" s="14"/>
    </row>
    <row r="45" spans="2:29" ht="12.75">
      <c r="B45" s="532"/>
      <c r="C45" s="546"/>
      <c r="D45" s="34" t="s">
        <v>25</v>
      </c>
      <c r="E45" s="82">
        <v>0</v>
      </c>
      <c r="F45" s="80">
        <v>0</v>
      </c>
      <c r="G45" s="543"/>
      <c r="H45" s="540"/>
      <c r="I45" s="532"/>
      <c r="J45" s="532"/>
      <c r="K45" s="532"/>
      <c r="L45" s="532"/>
      <c r="M45" s="532"/>
      <c r="N45" s="532"/>
      <c r="O45" s="532"/>
      <c r="P45" s="532"/>
      <c r="Q45" s="532"/>
      <c r="R45" s="532"/>
      <c r="S45" s="532"/>
      <c r="T45" s="532"/>
      <c r="U45" s="532"/>
      <c r="V45" s="535"/>
      <c r="W45" s="537"/>
      <c r="X45" s="14"/>
      <c r="Y45" s="14"/>
      <c r="Z45" s="14"/>
      <c r="AA45" s="14"/>
      <c r="AB45" s="14"/>
      <c r="AC45" s="14"/>
    </row>
    <row r="46" spans="2:29" ht="12.75">
      <c r="B46" s="532"/>
      <c r="C46" s="538"/>
      <c r="D46" s="81" t="s">
        <v>397</v>
      </c>
      <c r="E46" s="82">
        <v>0</v>
      </c>
      <c r="F46" s="80">
        <v>0</v>
      </c>
      <c r="G46" s="543"/>
      <c r="H46" s="540"/>
      <c r="I46" s="532"/>
      <c r="J46" s="532"/>
      <c r="K46" s="532"/>
      <c r="L46" s="532"/>
      <c r="M46" s="532"/>
      <c r="N46" s="532"/>
      <c r="O46" s="532"/>
      <c r="P46" s="532"/>
      <c r="Q46" s="532"/>
      <c r="R46" s="532"/>
      <c r="S46" s="532"/>
      <c r="T46" s="532"/>
      <c r="U46" s="532"/>
      <c r="V46" s="535"/>
      <c r="W46" s="537"/>
      <c r="X46" s="14"/>
      <c r="Y46" s="14"/>
      <c r="Z46" s="14"/>
      <c r="AA46" s="14"/>
      <c r="AB46" s="14"/>
      <c r="AC46" s="14"/>
    </row>
    <row r="47" spans="2:29" ht="12.75">
      <c r="B47" s="533"/>
      <c r="C47" s="83" t="s">
        <v>96</v>
      </c>
      <c r="D47" s="79" t="s">
        <v>97</v>
      </c>
      <c r="E47" s="80">
        <v>0</v>
      </c>
      <c r="F47" s="80">
        <v>0</v>
      </c>
      <c r="G47" s="80">
        <f>F47</f>
        <v>0</v>
      </c>
      <c r="H47" s="541"/>
      <c r="I47" s="533"/>
      <c r="J47" s="533"/>
      <c r="K47" s="533"/>
      <c r="L47" s="533"/>
      <c r="M47" s="533"/>
      <c r="N47" s="533"/>
      <c r="O47" s="533"/>
      <c r="P47" s="533"/>
      <c r="Q47" s="533"/>
      <c r="R47" s="533"/>
      <c r="S47" s="533"/>
      <c r="T47" s="533"/>
      <c r="U47" s="533"/>
      <c r="V47" s="533"/>
      <c r="W47" s="538"/>
      <c r="X47" s="14"/>
      <c r="Y47" s="14"/>
      <c r="Z47" s="14"/>
      <c r="AA47" s="14"/>
      <c r="AB47" s="14"/>
      <c r="AC47" s="14"/>
    </row>
    <row r="48" spans="2:29" ht="12.75">
      <c r="B48" s="531">
        <f>'1. Facility'!B16</f>
        <v>9</v>
      </c>
      <c r="C48" s="544" t="s">
        <v>92</v>
      </c>
      <c r="D48" s="79" t="s">
        <v>94</v>
      </c>
      <c r="E48" s="80">
        <v>0</v>
      </c>
      <c r="F48" s="80">
        <v>0</v>
      </c>
      <c r="G48" s="542">
        <f>SUM(F48:F51)</f>
        <v>0</v>
      </c>
      <c r="H48" s="539">
        <f>G48+G52</f>
        <v>0</v>
      </c>
      <c r="I48" s="531"/>
      <c r="J48" s="531">
        <f>IF('1. Facility'!G16="","",'1. Facility'!G16)</f>
      </c>
      <c r="K48" s="531">
        <f>IF('1. Facility'!H16="","",'1. Facility'!H16)</f>
      </c>
      <c r="L48" s="531">
        <f>IF('1. Facility'!I16="","",'1. Facility'!I16)</f>
      </c>
      <c r="M48" s="531">
        <f>IF('1. Facility'!J16="","",'1. Facility'!J16)</f>
      </c>
      <c r="N48" s="531">
        <f>IF('1. Facility'!K16="","",'1. Facility'!K16)</f>
      </c>
      <c r="O48" s="531">
        <f>IF('1. Facility'!L16="","",'1. Facility'!L16)</f>
      </c>
      <c r="P48" s="531">
        <f>IF('1. Facility'!M16="","",'1. Facility'!M16)</f>
      </c>
      <c r="Q48" s="531">
        <f>IF('1. Facility'!N16="","",'1. Facility'!N16)</f>
      </c>
      <c r="R48" s="531">
        <f>IF('1. Facility'!O16="","",'1. Facility'!O16)</f>
      </c>
      <c r="S48" s="531">
        <f>IF('1. Facility'!P30="","",'1. Facility'!P30)</f>
      </c>
      <c r="T48" s="531">
        <f>IF('1. Facility'!Q30="","",'1. Facility'!Q30)</f>
      </c>
      <c r="U48" s="531">
        <f>IF('1. Facility'!R30="","",'1. Facility'!R30)</f>
      </c>
      <c r="V48" s="534">
        <f>IF('1. Facility'!S30="","",'1. Facility'!S30)</f>
      </c>
      <c r="W48" s="536"/>
      <c r="X48" s="14"/>
      <c r="Y48" s="14"/>
      <c r="Z48" s="14"/>
      <c r="AA48" s="14"/>
      <c r="AB48" s="14"/>
      <c r="AC48" s="14"/>
    </row>
    <row r="49" spans="2:29" ht="12.75" customHeight="1">
      <c r="B49" s="532"/>
      <c r="C49" s="545"/>
      <c r="D49" s="79" t="s">
        <v>95</v>
      </c>
      <c r="E49" s="80">
        <v>0</v>
      </c>
      <c r="F49" s="80">
        <v>0</v>
      </c>
      <c r="G49" s="543"/>
      <c r="H49" s="540"/>
      <c r="I49" s="532"/>
      <c r="J49" s="532"/>
      <c r="K49" s="532"/>
      <c r="L49" s="532"/>
      <c r="M49" s="532"/>
      <c r="N49" s="532"/>
      <c r="O49" s="532"/>
      <c r="P49" s="532"/>
      <c r="Q49" s="532"/>
      <c r="R49" s="532"/>
      <c r="S49" s="532"/>
      <c r="T49" s="532"/>
      <c r="U49" s="532"/>
      <c r="V49" s="535"/>
      <c r="W49" s="537"/>
      <c r="X49" s="14"/>
      <c r="Y49" s="14"/>
      <c r="Z49" s="14"/>
      <c r="AA49" s="14"/>
      <c r="AB49" s="14"/>
      <c r="AC49" s="14"/>
    </row>
    <row r="50" spans="2:29" ht="12.75">
      <c r="B50" s="532"/>
      <c r="C50" s="546"/>
      <c r="D50" s="34" t="s">
        <v>25</v>
      </c>
      <c r="E50" s="82">
        <v>0</v>
      </c>
      <c r="F50" s="80">
        <v>0</v>
      </c>
      <c r="G50" s="543"/>
      <c r="H50" s="540"/>
      <c r="I50" s="532"/>
      <c r="J50" s="532"/>
      <c r="K50" s="532"/>
      <c r="L50" s="532"/>
      <c r="M50" s="532"/>
      <c r="N50" s="532"/>
      <c r="O50" s="532"/>
      <c r="P50" s="532"/>
      <c r="Q50" s="532"/>
      <c r="R50" s="532"/>
      <c r="S50" s="532"/>
      <c r="T50" s="532"/>
      <c r="U50" s="532"/>
      <c r="V50" s="535"/>
      <c r="W50" s="537"/>
      <c r="X50" s="14"/>
      <c r="Y50" s="14"/>
      <c r="Z50" s="14"/>
      <c r="AA50" s="14"/>
      <c r="AB50" s="14"/>
      <c r="AC50" s="14"/>
    </row>
    <row r="51" spans="2:29" ht="12.75">
      <c r="B51" s="532"/>
      <c r="C51" s="538"/>
      <c r="D51" s="81" t="s">
        <v>397</v>
      </c>
      <c r="E51" s="82">
        <v>0</v>
      </c>
      <c r="F51" s="80">
        <v>0</v>
      </c>
      <c r="G51" s="543"/>
      <c r="H51" s="540"/>
      <c r="I51" s="532"/>
      <c r="J51" s="532"/>
      <c r="K51" s="532"/>
      <c r="L51" s="532"/>
      <c r="M51" s="532"/>
      <c r="N51" s="532"/>
      <c r="O51" s="532"/>
      <c r="P51" s="532"/>
      <c r="Q51" s="532"/>
      <c r="R51" s="532"/>
      <c r="S51" s="532"/>
      <c r="T51" s="532"/>
      <c r="U51" s="532"/>
      <c r="V51" s="535"/>
      <c r="W51" s="537"/>
      <c r="X51" s="14"/>
      <c r="Y51" s="14"/>
      <c r="Z51" s="14"/>
      <c r="AA51" s="14"/>
      <c r="AB51" s="14"/>
      <c r="AC51" s="14"/>
    </row>
    <row r="52" spans="2:29" ht="12.75">
      <c r="B52" s="533"/>
      <c r="C52" s="83" t="s">
        <v>96</v>
      </c>
      <c r="D52" s="79" t="s">
        <v>97</v>
      </c>
      <c r="E52" s="80">
        <v>0</v>
      </c>
      <c r="F52" s="80">
        <v>0</v>
      </c>
      <c r="G52" s="80">
        <f>F52</f>
        <v>0</v>
      </c>
      <c r="H52" s="541"/>
      <c r="I52" s="533"/>
      <c r="J52" s="533"/>
      <c r="K52" s="533"/>
      <c r="L52" s="533"/>
      <c r="M52" s="533"/>
      <c r="N52" s="533"/>
      <c r="O52" s="533"/>
      <c r="P52" s="533"/>
      <c r="Q52" s="533"/>
      <c r="R52" s="533"/>
      <c r="S52" s="533"/>
      <c r="T52" s="533"/>
      <c r="U52" s="533"/>
      <c r="V52" s="533"/>
      <c r="W52" s="538"/>
      <c r="X52" s="14"/>
      <c r="Y52" s="14"/>
      <c r="Z52" s="14"/>
      <c r="AA52" s="14"/>
      <c r="AB52" s="14"/>
      <c r="AC52" s="14"/>
    </row>
    <row r="53" spans="2:29" ht="12.75">
      <c r="B53" s="531">
        <f>'1. Facility'!B17</f>
        <v>10</v>
      </c>
      <c r="C53" s="544" t="s">
        <v>92</v>
      </c>
      <c r="D53" s="79" t="s">
        <v>94</v>
      </c>
      <c r="E53" s="80">
        <v>0</v>
      </c>
      <c r="F53" s="80">
        <v>0</v>
      </c>
      <c r="G53" s="542">
        <f>SUM(F53:F56)</f>
        <v>0</v>
      </c>
      <c r="H53" s="539">
        <f>G53+G57</f>
        <v>0</v>
      </c>
      <c r="I53" s="531"/>
      <c r="J53" s="531">
        <f>IF('1. Facility'!G17="","",'1. Facility'!G17)</f>
      </c>
      <c r="K53" s="531">
        <f>IF('1. Facility'!H17="","",'1. Facility'!H17)</f>
      </c>
      <c r="L53" s="531">
        <f>IF('1. Facility'!I17="","",'1. Facility'!I17)</f>
      </c>
      <c r="M53" s="531">
        <f>IF('1. Facility'!J17="","",'1. Facility'!J17)</f>
      </c>
      <c r="N53" s="531">
        <f>IF('1. Facility'!K17="","",'1. Facility'!K17)</f>
      </c>
      <c r="O53" s="531">
        <f>IF('1. Facility'!L17="","",'1. Facility'!L17)</f>
      </c>
      <c r="P53" s="531">
        <f>IF('1. Facility'!M17="","",'1. Facility'!M17)</f>
      </c>
      <c r="Q53" s="531">
        <f>IF('1. Facility'!N17="","",'1. Facility'!N17)</f>
      </c>
      <c r="R53" s="531">
        <f>IF('1. Facility'!O17="","",'1. Facility'!O17)</f>
      </c>
      <c r="S53" s="531">
        <f>IF('1. Facility'!P34="","",'1. Facility'!P34)</f>
      </c>
      <c r="T53" s="531">
        <f>IF('1. Facility'!Q34="","",'1. Facility'!Q34)</f>
      </c>
      <c r="U53" s="531">
        <f>IF('1. Facility'!R34="","",'1. Facility'!R34)</f>
      </c>
      <c r="V53" s="534">
        <f>IF('1. Facility'!S34="","",'1. Facility'!S34)</f>
      </c>
      <c r="W53" s="536"/>
      <c r="X53" s="14"/>
      <c r="Y53" s="14"/>
      <c r="Z53" s="14"/>
      <c r="AA53" s="14"/>
      <c r="AB53" s="14"/>
      <c r="AC53" s="14"/>
    </row>
    <row r="54" spans="2:29" ht="12.75" customHeight="1">
      <c r="B54" s="532"/>
      <c r="C54" s="545"/>
      <c r="D54" s="79" t="s">
        <v>95</v>
      </c>
      <c r="E54" s="80">
        <v>0</v>
      </c>
      <c r="F54" s="80">
        <v>0</v>
      </c>
      <c r="G54" s="543"/>
      <c r="H54" s="540"/>
      <c r="I54" s="532"/>
      <c r="J54" s="532"/>
      <c r="K54" s="532"/>
      <c r="L54" s="532"/>
      <c r="M54" s="532"/>
      <c r="N54" s="532"/>
      <c r="O54" s="532"/>
      <c r="P54" s="532"/>
      <c r="Q54" s="532"/>
      <c r="R54" s="532"/>
      <c r="S54" s="532"/>
      <c r="T54" s="532"/>
      <c r="U54" s="532"/>
      <c r="V54" s="535"/>
      <c r="W54" s="537"/>
      <c r="X54" s="14"/>
      <c r="Y54" s="14"/>
      <c r="Z54" s="14"/>
      <c r="AA54" s="14"/>
      <c r="AB54" s="14"/>
      <c r="AC54" s="14"/>
    </row>
    <row r="55" spans="2:29" ht="12.75">
      <c r="B55" s="532"/>
      <c r="C55" s="546"/>
      <c r="D55" s="34" t="s">
        <v>25</v>
      </c>
      <c r="E55" s="82">
        <v>0</v>
      </c>
      <c r="F55" s="80">
        <v>0</v>
      </c>
      <c r="G55" s="543"/>
      <c r="H55" s="540"/>
      <c r="I55" s="532"/>
      <c r="J55" s="532"/>
      <c r="K55" s="532"/>
      <c r="L55" s="532"/>
      <c r="M55" s="532"/>
      <c r="N55" s="532"/>
      <c r="O55" s="532"/>
      <c r="P55" s="532"/>
      <c r="Q55" s="532"/>
      <c r="R55" s="532"/>
      <c r="S55" s="532"/>
      <c r="T55" s="532"/>
      <c r="U55" s="532"/>
      <c r="V55" s="535"/>
      <c r="W55" s="537"/>
      <c r="X55" s="14"/>
      <c r="Y55" s="14"/>
      <c r="Z55" s="14"/>
      <c r="AA55" s="14"/>
      <c r="AB55" s="14"/>
      <c r="AC55" s="14"/>
    </row>
    <row r="56" spans="2:29" ht="12.75">
      <c r="B56" s="532"/>
      <c r="C56" s="538"/>
      <c r="D56" s="81" t="s">
        <v>397</v>
      </c>
      <c r="E56" s="82">
        <v>0</v>
      </c>
      <c r="F56" s="80">
        <v>0</v>
      </c>
      <c r="G56" s="543"/>
      <c r="H56" s="540"/>
      <c r="I56" s="532"/>
      <c r="J56" s="532"/>
      <c r="K56" s="532"/>
      <c r="L56" s="532"/>
      <c r="M56" s="532"/>
      <c r="N56" s="532"/>
      <c r="O56" s="532"/>
      <c r="P56" s="532"/>
      <c r="Q56" s="532"/>
      <c r="R56" s="532"/>
      <c r="S56" s="532"/>
      <c r="T56" s="532"/>
      <c r="U56" s="532"/>
      <c r="V56" s="535"/>
      <c r="W56" s="537"/>
      <c r="X56" s="14"/>
      <c r="Y56" s="14"/>
      <c r="Z56" s="14"/>
      <c r="AA56" s="14"/>
      <c r="AB56" s="14"/>
      <c r="AC56" s="14"/>
    </row>
    <row r="57" spans="2:29" ht="12.75">
      <c r="B57" s="533"/>
      <c r="C57" s="83" t="s">
        <v>96</v>
      </c>
      <c r="D57" s="79" t="s">
        <v>97</v>
      </c>
      <c r="E57" s="80">
        <v>0</v>
      </c>
      <c r="F57" s="80">
        <v>0</v>
      </c>
      <c r="G57" s="80">
        <f>F57</f>
        <v>0</v>
      </c>
      <c r="H57" s="541"/>
      <c r="I57" s="533"/>
      <c r="J57" s="533"/>
      <c r="K57" s="533"/>
      <c r="L57" s="533"/>
      <c r="M57" s="533"/>
      <c r="N57" s="533"/>
      <c r="O57" s="533"/>
      <c r="P57" s="533"/>
      <c r="Q57" s="533"/>
      <c r="R57" s="533"/>
      <c r="S57" s="533"/>
      <c r="T57" s="533"/>
      <c r="U57" s="533"/>
      <c r="V57" s="533"/>
      <c r="W57" s="538"/>
      <c r="X57" s="14"/>
      <c r="Y57" s="14"/>
      <c r="Z57" s="14"/>
      <c r="AA57" s="14"/>
      <c r="AB57" s="14"/>
      <c r="AC57" s="14"/>
    </row>
    <row r="58" spans="2:29" ht="12.75">
      <c r="B58" s="555">
        <v>0</v>
      </c>
      <c r="C58" s="556"/>
      <c r="D58" s="556"/>
      <c r="E58" s="557"/>
      <c r="F58" s="558"/>
      <c r="G58" s="86">
        <f>G8+G13+G18+G23+G28+G33+G38+G43+G48+G53</f>
        <v>2162.197981618821</v>
      </c>
      <c r="H58" s="52"/>
      <c r="I58" s="17"/>
      <c r="J58" s="17"/>
      <c r="K58" s="17"/>
      <c r="L58" s="17"/>
      <c r="M58" s="17"/>
      <c r="N58" s="17"/>
      <c r="O58" s="17"/>
      <c r="P58" s="17"/>
      <c r="Q58" s="17"/>
      <c r="R58" s="17"/>
      <c r="S58" s="15"/>
      <c r="T58" s="15"/>
      <c r="U58" s="15"/>
      <c r="V58" s="10"/>
      <c r="W58" s="15"/>
      <c r="X58" s="14"/>
      <c r="Y58" s="14"/>
      <c r="Z58" s="14"/>
      <c r="AA58" s="14"/>
      <c r="AB58" s="14"/>
      <c r="AC58" s="14"/>
    </row>
    <row r="59" spans="2:29" ht="12.75">
      <c r="B59" s="555">
        <v>0</v>
      </c>
      <c r="C59" s="556"/>
      <c r="D59" s="556"/>
      <c r="E59" s="557"/>
      <c r="F59" s="558"/>
      <c r="G59" s="86">
        <f>G12+G17+G22+G27+G32+G37+G42+G47+G52+G57</f>
        <v>2448.8148882844966</v>
      </c>
      <c r="H59" s="53"/>
      <c r="I59" s="18"/>
      <c r="J59" s="18"/>
      <c r="K59" s="18"/>
      <c r="L59" s="18"/>
      <c r="M59" s="18"/>
      <c r="N59" s="18"/>
      <c r="O59" s="18"/>
      <c r="P59" s="18"/>
      <c r="Q59" s="18"/>
      <c r="R59" s="18"/>
      <c r="S59" s="16"/>
      <c r="T59" s="16"/>
      <c r="U59" s="16"/>
      <c r="V59" s="11"/>
      <c r="W59" s="16"/>
      <c r="X59" s="14"/>
      <c r="Y59" s="14"/>
      <c r="Z59" s="14"/>
      <c r="AA59" s="14"/>
      <c r="AB59" s="14"/>
      <c r="AC59" s="14"/>
    </row>
    <row r="60" spans="2:29" ht="12.75">
      <c r="B60" s="562" t="s">
        <v>496</v>
      </c>
      <c r="C60" s="563"/>
      <c r="D60" s="563"/>
      <c r="E60" s="563"/>
      <c r="F60" s="564"/>
      <c r="G60" s="87">
        <f>G58+G59</f>
        <v>4611.012869903318</v>
      </c>
      <c r="H60" s="14"/>
      <c r="I60" s="13"/>
      <c r="J60" s="13"/>
      <c r="K60" s="13"/>
      <c r="L60" s="13"/>
      <c r="M60" s="13"/>
      <c r="N60" s="13"/>
      <c r="O60" s="13"/>
      <c r="P60" s="13"/>
      <c r="Q60" s="13"/>
      <c r="R60" s="13"/>
      <c r="S60" s="14"/>
      <c r="T60" s="14"/>
      <c r="U60" s="14"/>
      <c r="V60" s="22"/>
      <c r="W60" s="14"/>
      <c r="X60" s="14"/>
      <c r="Y60" s="14"/>
      <c r="Z60" s="14"/>
      <c r="AA60" s="14"/>
      <c r="AB60" s="14"/>
      <c r="AC60" s="14"/>
    </row>
    <row r="61" spans="2:29" ht="12.75">
      <c r="B61" s="547" t="s">
        <v>99</v>
      </c>
      <c r="C61" s="547"/>
      <c r="D61" s="547"/>
      <c r="E61" s="14"/>
      <c r="F61" s="14"/>
      <c r="G61" s="14"/>
      <c r="H61" s="14"/>
      <c r="I61" s="13"/>
      <c r="J61" s="13"/>
      <c r="K61" s="13"/>
      <c r="L61" s="13"/>
      <c r="M61" s="13"/>
      <c r="N61" s="13"/>
      <c r="O61" s="13"/>
      <c r="P61" s="13"/>
      <c r="Q61" s="13"/>
      <c r="R61" s="13"/>
      <c r="S61" s="14"/>
      <c r="T61" s="14"/>
      <c r="U61" s="14"/>
      <c r="V61" s="22"/>
      <c r="W61" s="14"/>
      <c r="X61" s="14"/>
      <c r="Y61" s="14"/>
      <c r="Z61" s="14"/>
      <c r="AA61" s="14"/>
      <c r="AB61" s="14"/>
      <c r="AC61" s="14"/>
    </row>
    <row r="62" spans="2:29" ht="12.75">
      <c r="B62" s="14"/>
      <c r="C62" s="14"/>
      <c r="D62" s="14"/>
      <c r="E62" s="14"/>
      <c r="F62" s="14"/>
      <c r="G62" s="14"/>
      <c r="H62" s="14"/>
      <c r="I62" s="13"/>
      <c r="J62" s="13"/>
      <c r="K62" s="13"/>
      <c r="L62" s="13"/>
      <c r="M62" s="13"/>
      <c r="N62" s="13"/>
      <c r="O62" s="13"/>
      <c r="P62" s="13"/>
      <c r="Q62" s="13"/>
      <c r="R62" s="13"/>
      <c r="S62" s="14"/>
      <c r="T62" s="14"/>
      <c r="U62" s="14"/>
      <c r="V62" s="22"/>
      <c r="W62" s="14"/>
      <c r="X62" s="14"/>
      <c r="Y62" s="14"/>
      <c r="Z62" s="14"/>
      <c r="AA62" s="14"/>
      <c r="AB62" s="14"/>
      <c r="AC62" s="14"/>
    </row>
    <row r="63" spans="2:29" ht="12.75">
      <c r="B63" s="14"/>
      <c r="C63" s="14"/>
      <c r="D63" s="14"/>
      <c r="E63" s="14"/>
      <c r="F63" s="14"/>
      <c r="G63" s="14"/>
      <c r="H63" s="560" t="s">
        <v>660</v>
      </c>
      <c r="I63" s="561"/>
      <c r="J63" s="561"/>
      <c r="K63" s="561"/>
      <c r="L63" s="561"/>
      <c r="M63" s="13"/>
      <c r="N63" s="13"/>
      <c r="O63" s="13"/>
      <c r="P63" s="13"/>
      <c r="Q63" s="13"/>
      <c r="R63" s="13"/>
      <c r="S63" s="14"/>
      <c r="T63" s="14"/>
      <c r="U63" s="14"/>
      <c r="V63" s="22"/>
      <c r="W63" s="14"/>
      <c r="X63" s="14"/>
      <c r="Y63" s="14"/>
      <c r="Z63" s="14"/>
      <c r="AA63" s="14"/>
      <c r="AB63" s="14"/>
      <c r="AC63" s="14"/>
    </row>
    <row r="64" spans="2:29" ht="12.75">
      <c r="B64" s="14"/>
      <c r="C64" s="518" t="s">
        <v>659</v>
      </c>
      <c r="D64" s="523"/>
      <c r="E64" s="14"/>
      <c r="F64" s="14"/>
      <c r="G64" s="14"/>
      <c r="H64" s="561"/>
      <c r="I64" s="561"/>
      <c r="J64" s="561"/>
      <c r="K64" s="561"/>
      <c r="L64" s="561"/>
      <c r="M64" s="13"/>
      <c r="N64" s="13"/>
      <c r="O64" s="13"/>
      <c r="P64" s="13"/>
      <c r="Q64" s="13"/>
      <c r="R64" s="13"/>
      <c r="S64" s="14"/>
      <c r="T64" s="14"/>
      <c r="U64" s="14"/>
      <c r="V64" s="22"/>
      <c r="W64" s="14"/>
      <c r="X64" s="14"/>
      <c r="Y64" s="14"/>
      <c r="Z64" s="14"/>
      <c r="AA64" s="14"/>
      <c r="AB64" s="14"/>
      <c r="AC64" s="14"/>
    </row>
    <row r="65" spans="2:29" ht="12.75">
      <c r="B65" s="14"/>
      <c r="C65" s="523"/>
      <c r="D65" s="523"/>
      <c r="E65" s="14"/>
      <c r="F65" s="14"/>
      <c r="G65" s="14"/>
      <c r="H65" s="561"/>
      <c r="I65" s="561"/>
      <c r="J65" s="561"/>
      <c r="K65" s="561"/>
      <c r="L65" s="561"/>
      <c r="M65" s="13"/>
      <c r="N65" s="13"/>
      <c r="O65" s="13"/>
      <c r="P65" s="13"/>
      <c r="Q65" s="13"/>
      <c r="R65" s="13"/>
      <c r="S65" s="14"/>
      <c r="T65" s="14"/>
      <c r="U65" s="14"/>
      <c r="V65" s="22"/>
      <c r="W65" s="14"/>
      <c r="X65" s="14"/>
      <c r="Y65" s="14"/>
      <c r="Z65" s="14"/>
      <c r="AA65" s="14"/>
      <c r="AB65" s="14"/>
      <c r="AC65" s="14"/>
    </row>
    <row r="66" spans="2:29" ht="12.75">
      <c r="B66" s="14"/>
      <c r="C66" s="523"/>
      <c r="D66" s="523"/>
      <c r="E66" s="14"/>
      <c r="F66" s="14"/>
      <c r="G66" s="14"/>
      <c r="H66" s="561"/>
      <c r="I66" s="561"/>
      <c r="J66" s="561"/>
      <c r="K66" s="561"/>
      <c r="L66" s="561"/>
      <c r="M66" s="13"/>
      <c r="N66" s="13"/>
      <c r="O66" s="13"/>
      <c r="P66" s="13"/>
      <c r="Q66" s="13"/>
      <c r="R66" s="13"/>
      <c r="S66" s="14"/>
      <c r="T66" s="14"/>
      <c r="U66" s="14"/>
      <c r="V66" s="22"/>
      <c r="W66" s="14"/>
      <c r="X66" s="14"/>
      <c r="Y66" s="14"/>
      <c r="Z66" s="14"/>
      <c r="AA66" s="14"/>
      <c r="AB66" s="14"/>
      <c r="AC66" s="14"/>
    </row>
    <row r="67" spans="2:23" ht="12.75">
      <c r="B67" s="4"/>
      <c r="C67" s="523"/>
      <c r="D67" s="523"/>
      <c r="E67" s="4"/>
      <c r="F67" s="4"/>
      <c r="G67" s="4"/>
      <c r="H67" s="561"/>
      <c r="I67" s="561"/>
      <c r="J67" s="561"/>
      <c r="K67" s="561"/>
      <c r="L67" s="561"/>
      <c r="M67" s="12"/>
      <c r="N67" s="12"/>
      <c r="O67" s="12"/>
      <c r="P67" s="12"/>
      <c r="Q67" s="12"/>
      <c r="R67" s="12"/>
      <c r="S67" s="4"/>
      <c r="T67" s="4"/>
      <c r="U67" s="4"/>
      <c r="V67" s="21"/>
      <c r="W67" s="4"/>
    </row>
    <row r="68" spans="2:23" ht="12.75">
      <c r="B68" s="4"/>
      <c r="C68" s="523"/>
      <c r="D68" s="523"/>
      <c r="E68" s="4"/>
      <c r="F68" s="4"/>
      <c r="G68" s="4"/>
      <c r="H68" s="561"/>
      <c r="I68" s="561"/>
      <c r="J68" s="561"/>
      <c r="K68" s="561"/>
      <c r="L68" s="561"/>
      <c r="M68" s="12"/>
      <c r="N68" s="12"/>
      <c r="O68" s="12"/>
      <c r="P68" s="12"/>
      <c r="Q68" s="12"/>
      <c r="R68" s="12"/>
      <c r="S68" s="4"/>
      <c r="T68" s="4"/>
      <c r="U68" s="4"/>
      <c r="V68" s="21"/>
      <c r="W68" s="4"/>
    </row>
    <row r="69" spans="3:4" ht="12.75">
      <c r="C69" s="523"/>
      <c r="D69" s="523"/>
    </row>
  </sheetData>
  <sheetProtection/>
  <mergeCells count="215">
    <mergeCell ref="H53:H57"/>
    <mergeCell ref="J1:N3"/>
    <mergeCell ref="H63:L68"/>
    <mergeCell ref="C64:D69"/>
    <mergeCell ref="B60:F60"/>
    <mergeCell ref="C8:C11"/>
    <mergeCell ref="C13:C16"/>
    <mergeCell ref="C18:C21"/>
    <mergeCell ref="C23:C26"/>
    <mergeCell ref="C28:C31"/>
    <mergeCell ref="B58:F58"/>
    <mergeCell ref="B59:F59"/>
    <mergeCell ref="C53:C56"/>
    <mergeCell ref="G53:G56"/>
    <mergeCell ref="H13:H17"/>
    <mergeCell ref="H18:H22"/>
    <mergeCell ref="H23:H27"/>
    <mergeCell ref="B28:B32"/>
    <mergeCell ref="C38:C41"/>
    <mergeCell ref="B43:B47"/>
    <mergeCell ref="A3:D3"/>
    <mergeCell ref="B8:B12"/>
    <mergeCell ref="B23:B27"/>
    <mergeCell ref="G8:G11"/>
    <mergeCell ref="G13:G16"/>
    <mergeCell ref="G18:G21"/>
    <mergeCell ref="G23:G26"/>
    <mergeCell ref="E3:F3"/>
    <mergeCell ref="A1:F1"/>
    <mergeCell ref="A2:I2"/>
    <mergeCell ref="B6:B7"/>
    <mergeCell ref="D6:D7"/>
    <mergeCell ref="E6:E7"/>
    <mergeCell ref="F6:F7"/>
    <mergeCell ref="I6:I7"/>
    <mergeCell ref="G6:G7"/>
    <mergeCell ref="H6:H7"/>
    <mergeCell ref="A4:D4"/>
    <mergeCell ref="P13:P17"/>
    <mergeCell ref="W6:W7"/>
    <mergeCell ref="C6:C7"/>
    <mergeCell ref="V6:V7"/>
    <mergeCell ref="J6:J7"/>
    <mergeCell ref="S6:U6"/>
    <mergeCell ref="K6:R6"/>
    <mergeCell ref="H8:H12"/>
    <mergeCell ref="Q13:Q17"/>
    <mergeCell ref="R13:R17"/>
    <mergeCell ref="S13:S17"/>
    <mergeCell ref="T13:T17"/>
    <mergeCell ref="B61:D61"/>
    <mergeCell ref="T18:T22"/>
    <mergeCell ref="B18:B22"/>
    <mergeCell ref="H28:H32"/>
    <mergeCell ref="H33:H37"/>
    <mergeCell ref="G28:G31"/>
    <mergeCell ref="G33:G36"/>
    <mergeCell ref="B13:B17"/>
    <mergeCell ref="I8:I12"/>
    <mergeCell ref="J8:J12"/>
    <mergeCell ref="K8:K12"/>
    <mergeCell ref="L8:L12"/>
    <mergeCell ref="M8:M12"/>
    <mergeCell ref="N8:N12"/>
    <mergeCell ref="O8:O12"/>
    <mergeCell ref="P8:P12"/>
    <mergeCell ref="Q8:Q12"/>
    <mergeCell ref="R8:R12"/>
    <mergeCell ref="S8:S12"/>
    <mergeCell ref="T8:T12"/>
    <mergeCell ref="U8:U12"/>
    <mergeCell ref="V8:V12"/>
    <mergeCell ref="W8:W12"/>
    <mergeCell ref="I13:I17"/>
    <mergeCell ref="J13:J17"/>
    <mergeCell ref="K13:K17"/>
    <mergeCell ref="L13:L17"/>
    <mergeCell ref="M13:M17"/>
    <mergeCell ref="N13:N17"/>
    <mergeCell ref="O13:O17"/>
    <mergeCell ref="U13:U17"/>
    <mergeCell ref="V13:V17"/>
    <mergeCell ref="W13:W17"/>
    <mergeCell ref="I18:I22"/>
    <mergeCell ref="J18:J22"/>
    <mergeCell ref="K18:K22"/>
    <mergeCell ref="L18:L22"/>
    <mergeCell ref="M18:M22"/>
    <mergeCell ref="N18:N22"/>
    <mergeCell ref="O18:O22"/>
    <mergeCell ref="P18:P22"/>
    <mergeCell ref="Q18:Q22"/>
    <mergeCell ref="R18:R22"/>
    <mergeCell ref="S18:S22"/>
    <mergeCell ref="U18:U22"/>
    <mergeCell ref="V18:V22"/>
    <mergeCell ref="W18:W22"/>
    <mergeCell ref="I23:I27"/>
    <mergeCell ref="J23:J27"/>
    <mergeCell ref="K23:K27"/>
    <mergeCell ref="L23:L27"/>
    <mergeCell ref="M23:M27"/>
    <mergeCell ref="N23:N27"/>
    <mergeCell ref="O23:O27"/>
    <mergeCell ref="P23:P27"/>
    <mergeCell ref="Q23:Q27"/>
    <mergeCell ref="R23:R27"/>
    <mergeCell ref="S23:S27"/>
    <mergeCell ref="T23:T27"/>
    <mergeCell ref="U23:U27"/>
    <mergeCell ref="V23:V27"/>
    <mergeCell ref="W23:W27"/>
    <mergeCell ref="I28:I32"/>
    <mergeCell ref="J28:J32"/>
    <mergeCell ref="K28:K32"/>
    <mergeCell ref="L28:L32"/>
    <mergeCell ref="M28:M32"/>
    <mergeCell ref="N28:N32"/>
    <mergeCell ref="O28:O32"/>
    <mergeCell ref="P28:P32"/>
    <mergeCell ref="Q28:Q32"/>
    <mergeCell ref="R28:R32"/>
    <mergeCell ref="S28:S32"/>
    <mergeCell ref="T28:T32"/>
    <mergeCell ref="U28:U32"/>
    <mergeCell ref="V28:V32"/>
    <mergeCell ref="W28:W32"/>
    <mergeCell ref="B33:B37"/>
    <mergeCell ref="I33:I37"/>
    <mergeCell ref="J33:J37"/>
    <mergeCell ref="K33:K37"/>
    <mergeCell ref="C33:C36"/>
    <mergeCell ref="L33:L37"/>
    <mergeCell ref="M33:M37"/>
    <mergeCell ref="N33:N37"/>
    <mergeCell ref="O33:O37"/>
    <mergeCell ref="P33:P37"/>
    <mergeCell ref="Q33:Q37"/>
    <mergeCell ref="R33:R37"/>
    <mergeCell ref="S33:S37"/>
    <mergeCell ref="T33:T37"/>
    <mergeCell ref="U33:U37"/>
    <mergeCell ref="V33:V37"/>
    <mergeCell ref="W33:W37"/>
    <mergeCell ref="B38:B42"/>
    <mergeCell ref="I38:I42"/>
    <mergeCell ref="J38:J42"/>
    <mergeCell ref="K38:K42"/>
    <mergeCell ref="H38:H42"/>
    <mergeCell ref="G38:G41"/>
    <mergeCell ref="L38:L42"/>
    <mergeCell ref="M38:M42"/>
    <mergeCell ref="N38:N42"/>
    <mergeCell ref="O38:O42"/>
    <mergeCell ref="P38:P42"/>
    <mergeCell ref="Q38:Q42"/>
    <mergeCell ref="R38:R42"/>
    <mergeCell ref="S38:S42"/>
    <mergeCell ref="T38:T42"/>
    <mergeCell ref="U38:U42"/>
    <mergeCell ref="V38:V42"/>
    <mergeCell ref="W38:W42"/>
    <mergeCell ref="I43:I47"/>
    <mergeCell ref="J43:J47"/>
    <mergeCell ref="K43:K47"/>
    <mergeCell ref="H43:H47"/>
    <mergeCell ref="G43:G46"/>
    <mergeCell ref="C43:C46"/>
    <mergeCell ref="L43:L47"/>
    <mergeCell ref="M43:M47"/>
    <mergeCell ref="N43:N47"/>
    <mergeCell ref="O43:O47"/>
    <mergeCell ref="P43:P47"/>
    <mergeCell ref="Q43:Q47"/>
    <mergeCell ref="R43:R47"/>
    <mergeCell ref="S43:S47"/>
    <mergeCell ref="T43:T47"/>
    <mergeCell ref="U43:U47"/>
    <mergeCell ref="V43:V47"/>
    <mergeCell ref="W43:W47"/>
    <mergeCell ref="B48:B52"/>
    <mergeCell ref="I48:I52"/>
    <mergeCell ref="J48:J52"/>
    <mergeCell ref="H48:H52"/>
    <mergeCell ref="G48:G51"/>
    <mergeCell ref="C48:C51"/>
    <mergeCell ref="K48:K52"/>
    <mergeCell ref="L48:L52"/>
    <mergeCell ref="M48:M52"/>
    <mergeCell ref="N48:N52"/>
    <mergeCell ref="O48:O52"/>
    <mergeCell ref="P48:P52"/>
    <mergeCell ref="Q48:Q52"/>
    <mergeCell ref="R48:R52"/>
    <mergeCell ref="S48:S52"/>
    <mergeCell ref="T48:T52"/>
    <mergeCell ref="U48:U52"/>
    <mergeCell ref="V48:V52"/>
    <mergeCell ref="W48:W52"/>
    <mergeCell ref="B53:B57"/>
    <mergeCell ref="I53:I57"/>
    <mergeCell ref="J53:J57"/>
    <mergeCell ref="K53:K57"/>
    <mergeCell ref="L53:L57"/>
    <mergeCell ref="M53:M57"/>
    <mergeCell ref="N53:N57"/>
    <mergeCell ref="O53:O57"/>
    <mergeCell ref="P53:P57"/>
    <mergeCell ref="U53:U57"/>
    <mergeCell ref="V53:V57"/>
    <mergeCell ref="W53:W57"/>
    <mergeCell ref="Q53:Q57"/>
    <mergeCell ref="R53:R57"/>
    <mergeCell ref="S53:S57"/>
    <mergeCell ref="T53:T57"/>
  </mergeCells>
  <printOptions/>
  <pageMargins left="0.25" right="0.25" top="0.75" bottom="0.75" header="0.5" footer="0.5"/>
  <pageSetup horizontalDpi="600" verticalDpi="600" orientation="landscape" scale="70" r:id="rId2"/>
  <drawing r:id="rId1"/>
</worksheet>
</file>

<file path=xl/worksheets/sheet3.xml><?xml version="1.0" encoding="utf-8"?>
<worksheet xmlns="http://schemas.openxmlformats.org/spreadsheetml/2006/main" xmlns:r="http://schemas.openxmlformats.org/officeDocument/2006/relationships">
  <dimension ref="A1:BK296"/>
  <sheetViews>
    <sheetView zoomScalePageLayoutView="0" workbookViewId="0" topLeftCell="A1">
      <selection activeCell="B185" sqref="B185"/>
    </sheetView>
  </sheetViews>
  <sheetFormatPr defaultColWidth="9.140625" defaultRowHeight="12.75"/>
  <cols>
    <col min="1" max="1" width="11.57421875" style="162" customWidth="1"/>
    <col min="2" max="2" width="18.57421875" style="162" customWidth="1"/>
    <col min="3" max="3" width="20.57421875" style="74" customWidth="1"/>
    <col min="4" max="4" width="12.00390625" style="74" customWidth="1"/>
    <col min="5" max="5" width="11.421875" style="74" customWidth="1"/>
    <col min="6" max="6" width="11.28125" style="74" customWidth="1"/>
    <col min="7" max="7" width="13.8515625" style="74" customWidth="1"/>
    <col min="8" max="8" width="12.7109375" style="74" customWidth="1"/>
    <col min="9" max="9" width="14.57421875" style="74" customWidth="1"/>
    <col min="10" max="12" width="13.8515625" style="74" customWidth="1"/>
    <col min="13" max="13" width="15.57421875" style="74" customWidth="1"/>
    <col min="14" max="15" width="13.8515625" style="74" customWidth="1"/>
    <col min="16" max="16" width="17.28125" style="89" customWidth="1"/>
    <col min="17" max="17" width="17.57421875" style="89" customWidth="1"/>
    <col min="18" max="22" width="13.8515625" style="89" customWidth="1"/>
    <col min="23" max="23" width="10.7109375" style="89" customWidth="1"/>
    <col min="24" max="24" width="11.28125" style="89" customWidth="1"/>
    <col min="25" max="25" width="12.140625" style="89" customWidth="1"/>
    <col min="26" max="63" width="9.140625" style="89" customWidth="1"/>
    <col min="64" max="16384" width="9.140625" style="74" customWidth="1"/>
  </cols>
  <sheetData>
    <row r="1" spans="1:63" s="88" customFormat="1" ht="24" customHeight="1">
      <c r="A1" s="615" t="s">
        <v>326</v>
      </c>
      <c r="B1" s="615"/>
      <c r="C1" s="615"/>
      <c r="D1" s="615"/>
      <c r="E1" s="615"/>
      <c r="H1" s="617" t="s">
        <v>121</v>
      </c>
      <c r="I1" s="617"/>
      <c r="J1" s="617"/>
      <c r="K1" s="617"/>
      <c r="L1" s="617"/>
      <c r="M1" s="617"/>
      <c r="N1" s="617"/>
      <c r="O1" s="617"/>
      <c r="P1" s="617"/>
      <c r="Q1" s="617"/>
      <c r="R1" s="617"/>
      <c r="S1" s="617"/>
      <c r="T1" s="617"/>
      <c r="U1" s="617"/>
      <c r="V1" s="617"/>
      <c r="W1" s="617"/>
      <c r="X1" s="617"/>
      <c r="Y1" s="617"/>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row>
    <row r="2" spans="1:63" s="90" customFormat="1" ht="13.5" customHeight="1">
      <c r="A2" s="618" t="s">
        <v>644</v>
      </c>
      <c r="B2" s="618"/>
      <c r="C2" s="618"/>
      <c r="D2" s="618"/>
      <c r="E2" s="618"/>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row>
    <row r="3" spans="1:63" s="90" customFormat="1" ht="13.5" customHeight="1">
      <c r="A3" s="618" t="s">
        <v>630</v>
      </c>
      <c r="B3" s="618"/>
      <c r="C3" s="618"/>
      <c r="D3" s="618"/>
      <c r="E3" s="618"/>
      <c r="F3" s="616" t="s">
        <v>541</v>
      </c>
      <c r="G3" s="616"/>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row>
    <row r="4" spans="1:63" s="90" customFormat="1" ht="13.5" customHeight="1">
      <c r="A4" s="619" t="s">
        <v>643</v>
      </c>
      <c r="B4" s="619"/>
      <c r="F4" s="616"/>
      <c r="G4" s="616"/>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row>
    <row r="5" spans="1:63" s="90" customFormat="1" ht="20.25" customHeight="1">
      <c r="A5" s="604" t="s">
        <v>144</v>
      </c>
      <c r="B5" s="605"/>
      <c r="C5" s="605"/>
      <c r="D5" s="605"/>
      <c r="E5" s="605"/>
      <c r="F5" s="606"/>
      <c r="H5" s="607" t="s">
        <v>337</v>
      </c>
      <c r="I5" s="608"/>
      <c r="K5" s="607" t="s">
        <v>369</v>
      </c>
      <c r="L5" s="609"/>
      <c r="M5" s="609"/>
      <c r="N5" s="609"/>
      <c r="O5" s="608"/>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row>
    <row r="6" spans="1:63" s="90" customFormat="1" ht="33" customHeight="1">
      <c r="A6" s="94" t="s">
        <v>139</v>
      </c>
      <c r="B6" s="94" t="s">
        <v>141</v>
      </c>
      <c r="C6" s="94" t="s">
        <v>4</v>
      </c>
      <c r="D6" s="94" t="s">
        <v>5</v>
      </c>
      <c r="E6" s="94" t="s">
        <v>6</v>
      </c>
      <c r="F6" s="94" t="s">
        <v>142</v>
      </c>
      <c r="H6" s="94" t="s">
        <v>335</v>
      </c>
      <c r="I6" s="94" t="s">
        <v>336</v>
      </c>
      <c r="K6" s="94" t="s">
        <v>75</v>
      </c>
      <c r="L6" s="610" t="s">
        <v>365</v>
      </c>
      <c r="M6" s="611"/>
      <c r="N6" s="611"/>
      <c r="O6" s="612"/>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row>
    <row r="7" spans="1:63" s="90" customFormat="1" ht="17.25" customHeight="1">
      <c r="A7" s="95">
        <f>'1. Facility'!B8</f>
        <v>1</v>
      </c>
      <c r="B7" s="96">
        <f>IF(N25&gt;0,N25,"")</f>
        <v>1532.8908351384264</v>
      </c>
      <c r="C7" s="96">
        <f>IF(N86&gt;0,N86,"")</f>
      </c>
      <c r="D7" s="96">
        <f>IF(N107&gt;0,N107,"")</f>
      </c>
      <c r="E7" s="96">
        <f>IF(N128&gt;0,N128,"")</f>
      </c>
      <c r="F7" s="96">
        <f>IF(SUM(B7:E7)&gt;0,SUM(B7:E7),"")</f>
        <v>1532.8908351384264</v>
      </c>
      <c r="H7" s="298" t="s">
        <v>338</v>
      </c>
      <c r="I7" s="509">
        <v>1</v>
      </c>
      <c r="K7" s="98">
        <v>1</v>
      </c>
      <c r="L7" s="599" t="s">
        <v>448</v>
      </c>
      <c r="M7" s="600"/>
      <c r="N7" s="600"/>
      <c r="O7" s="60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row>
    <row r="8" spans="1:63" s="90" customFormat="1" ht="17.25" customHeight="1">
      <c r="A8" s="95">
        <f>'1. Facility'!B9</f>
        <v>2</v>
      </c>
      <c r="B8" s="96">
        <f>IF(N31&gt;0,N31,"")</f>
      </c>
      <c r="C8" s="96">
        <f>IF(N88&gt;0,N88,"")</f>
      </c>
      <c r="D8" s="96">
        <f>IF(N109&gt;0,N109,"")</f>
      </c>
      <c r="E8" s="96">
        <f>IF(N130&gt;0,N130,"")</f>
      </c>
      <c r="F8" s="96">
        <f>IF(SUM(B8:E8)&gt;0,SUM(B8:E8),"")</f>
      </c>
      <c r="H8" s="298" t="s">
        <v>339</v>
      </c>
      <c r="I8" s="509">
        <v>28</v>
      </c>
      <c r="K8" s="98"/>
      <c r="L8" s="613" t="s">
        <v>609</v>
      </c>
      <c r="M8" s="600"/>
      <c r="N8" s="600"/>
      <c r="O8" s="60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row>
    <row r="9" spans="1:63" s="90" customFormat="1" ht="16.5" customHeight="1">
      <c r="A9" s="95">
        <f>'1. Facility'!B10</f>
        <v>3</v>
      </c>
      <c r="B9" s="96">
        <f>IF(N37&gt;0,N37,"")</f>
      </c>
      <c r="C9" s="96">
        <f>IF(N90&gt;0,N90,"")</f>
      </c>
      <c r="D9" s="96">
        <f>IF(N111&gt;0,N111,"")</f>
      </c>
      <c r="E9" s="96">
        <f>IF(N132&gt;0,N132,"")</f>
      </c>
      <c r="F9" s="96">
        <f>IF(SUM(B9:E9)&gt;0,SUM(B9:E9),"")</f>
      </c>
      <c r="H9" s="298" t="s">
        <v>340</v>
      </c>
      <c r="I9" s="509">
        <v>265</v>
      </c>
      <c r="K9" s="98"/>
      <c r="L9" s="599"/>
      <c r="M9" s="600"/>
      <c r="N9" s="600"/>
      <c r="O9" s="60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row>
    <row r="10" spans="1:63" s="90" customFormat="1" ht="13.5" customHeight="1">
      <c r="A10" s="95">
        <f>'1. Facility'!B11</f>
        <v>4</v>
      </c>
      <c r="B10" s="96">
        <f>IF(N43&gt;0,N43,"")</f>
      </c>
      <c r="C10" s="96">
        <f>IF(N92&gt;0,N92,"")</f>
      </c>
      <c r="D10" s="96">
        <f>IF(N113&gt;0,N113,"")</f>
      </c>
      <c r="E10" s="96" t="s">
        <v>212</v>
      </c>
      <c r="F10" s="96">
        <f>IF(SUM(B10:E10)&gt;0,SUM(B10:E10),"")</f>
      </c>
      <c r="H10" s="89"/>
      <c r="I10" s="89"/>
      <c r="K10" s="98">
        <v>2</v>
      </c>
      <c r="L10" s="599" t="s">
        <v>449</v>
      </c>
      <c r="M10" s="600"/>
      <c r="N10" s="600"/>
      <c r="O10" s="60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row>
    <row r="11" spans="1:63" s="90" customFormat="1" ht="13.5" customHeight="1">
      <c r="A11" s="95">
        <f>'1. Facility'!B12</f>
        <v>5</v>
      </c>
      <c r="B11" s="96">
        <f>IF(N49&gt;0,N49,"")</f>
      </c>
      <c r="C11" s="96">
        <f>IF(N94&gt;0,N94,"")</f>
      </c>
      <c r="D11" s="96">
        <f>IF(N115&gt;0,N115,"")</f>
      </c>
      <c r="E11" s="96">
        <f>IF(N136&gt;0,N136,"")</f>
      </c>
      <c r="F11" s="96">
        <f>IF(SUM(B11:E11)&gt;0,SUM(B11:E11),"")</f>
      </c>
      <c r="H11" s="602" t="s">
        <v>361</v>
      </c>
      <c r="I11" s="603"/>
      <c r="K11" s="98"/>
      <c r="L11" s="599"/>
      <c r="M11" s="600"/>
      <c r="N11" s="600"/>
      <c r="O11" s="60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row>
    <row r="12" spans="1:63" s="90" customFormat="1" ht="13.5" customHeight="1">
      <c r="A12" s="95">
        <f>'1. Facility'!B13</f>
        <v>6</v>
      </c>
      <c r="B12" s="96">
        <f>IF(N55&gt;0,N55,"")</f>
      </c>
      <c r="C12" s="96">
        <f>IF(N96&gt;0,N96,"")</f>
      </c>
      <c r="D12" s="96">
        <f>IF(N117&gt;0,N117,"")</f>
      </c>
      <c r="E12" s="96">
        <f>IF(N138&gt;0,N138,"")</f>
      </c>
      <c r="F12" s="96">
        <f>IF(SUM(B12:E12)&gt;0,SUM(E12:U13),"")</f>
      </c>
      <c r="H12" s="99" t="s">
        <v>356</v>
      </c>
      <c r="I12" s="100" t="s">
        <v>355</v>
      </c>
      <c r="K12" s="98">
        <v>3</v>
      </c>
      <c r="L12" s="599" t="s">
        <v>450</v>
      </c>
      <c r="M12" s="600"/>
      <c r="N12" s="600"/>
      <c r="O12" s="60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row>
    <row r="13" spans="1:63" s="90" customFormat="1" ht="13.5" customHeight="1">
      <c r="A13" s="95">
        <f>'1. Facility'!B14</f>
        <v>7</v>
      </c>
      <c r="B13" s="96">
        <f>IF(N61&gt;0,N61,"")</f>
      </c>
      <c r="C13" s="96">
        <f>IF(N98&gt;0,N98,"")</f>
      </c>
      <c r="D13" s="96">
        <f>IF(N119&gt;0,N119,"")</f>
      </c>
      <c r="E13" s="96">
        <f>IF(N140&gt;0,N140,"")</f>
      </c>
      <c r="F13" s="96">
        <f>IF(SUM(B13:E13)&gt;0,SUM(B13:E13),"")</f>
      </c>
      <c r="H13" s="99" t="s">
        <v>357</v>
      </c>
      <c r="I13" s="101" t="s">
        <v>358</v>
      </c>
      <c r="K13" s="98"/>
      <c r="L13" s="599" t="s">
        <v>451</v>
      </c>
      <c r="M13" s="600"/>
      <c r="N13" s="600"/>
      <c r="O13" s="60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row>
    <row r="14" spans="1:63" s="90" customFormat="1" ht="13.5" customHeight="1">
      <c r="A14" s="95">
        <f>'1. Facility'!B15</f>
        <v>8</v>
      </c>
      <c r="B14" s="96">
        <f>IF(N67&gt;0,N67,"")</f>
      </c>
      <c r="C14" s="96">
        <f>IF(N100&gt;0,N100,"")</f>
      </c>
      <c r="D14" s="96">
        <f>IF(N121&gt;0,N121,"")</f>
      </c>
      <c r="E14" s="96">
        <f>IF(N142&gt;0,N142,"")</f>
      </c>
      <c r="F14" s="96">
        <f>IF(SUM(B14:E14)&gt;0,sm(B14:E14),"")</f>
      </c>
      <c r="H14" s="99" t="s">
        <v>359</v>
      </c>
      <c r="I14" s="102" t="s">
        <v>360</v>
      </c>
      <c r="K14" s="98"/>
      <c r="L14" s="599"/>
      <c r="M14" s="600"/>
      <c r="N14" s="600"/>
      <c r="O14" s="60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row>
    <row r="15" spans="1:63" s="90" customFormat="1" ht="13.5" customHeight="1">
      <c r="A15" s="95">
        <f>'1. Facility'!B16</f>
        <v>9</v>
      </c>
      <c r="B15" s="96">
        <f>IF(N73&gt;0,N73,"")</f>
      </c>
      <c r="C15" s="96">
        <f>IF(N102&gt;0,N102,"")</f>
      </c>
      <c r="D15" s="96">
        <f>IF(N123&gt;0,N123,"")</f>
      </c>
      <c r="E15" s="96">
        <f>IF(N144&gt;0,N144,"")</f>
      </c>
      <c r="F15" s="96">
        <f>IF(SUM(B15:E15)&gt;0,SUM(B15:E15),"")</f>
      </c>
      <c r="H15" s="99" t="s">
        <v>362</v>
      </c>
      <c r="I15" s="99" t="s">
        <v>363</v>
      </c>
      <c r="K15" s="98"/>
      <c r="L15" s="599"/>
      <c r="M15" s="600"/>
      <c r="N15" s="600"/>
      <c r="O15" s="60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row>
    <row r="16" spans="1:63" s="90" customFormat="1" ht="13.5" customHeight="1">
      <c r="A16" s="95">
        <f>'1. Facility'!B17</f>
        <v>10</v>
      </c>
      <c r="B16" s="96">
        <f>IF(N79&gt;0,N79,"")</f>
      </c>
      <c r="C16" s="96">
        <f>IF(N104&gt;0,N104,"")</f>
      </c>
      <c r="D16" s="96">
        <f>IF(N125&gt;0,N125,"")</f>
      </c>
      <c r="E16" s="96">
        <f>IF(N146&gt;0,N146,"")</f>
      </c>
      <c r="F16" s="96">
        <f>IF(SUM(B16:E16)&gt;0,SUM(B16:E16),"")</f>
      </c>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row>
    <row r="17" spans="3:63" s="90" customFormat="1" ht="55.5" customHeight="1">
      <c r="C17" s="614" t="s">
        <v>542</v>
      </c>
      <c r="D17" s="614"/>
      <c r="E17" s="614"/>
      <c r="F17" s="615" t="s">
        <v>543</v>
      </c>
      <c r="G17" s="615"/>
      <c r="I17" s="616" t="s">
        <v>544</v>
      </c>
      <c r="J17" s="616"/>
      <c r="K17" s="616"/>
      <c r="M17" s="616" t="s">
        <v>545</v>
      </c>
      <c r="N17" s="616"/>
      <c r="O17" s="616"/>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row>
    <row r="18" spans="16:63" s="90" customFormat="1" ht="13.5" customHeight="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row>
    <row r="19" spans="1:63" s="90" customFormat="1" ht="13.5" customHeight="1">
      <c r="A19" s="569" t="s">
        <v>441</v>
      </c>
      <c r="B19" s="570"/>
      <c r="C19" s="570"/>
      <c r="D19" s="570"/>
      <c r="E19" s="570"/>
      <c r="F19" s="570"/>
      <c r="G19" s="570"/>
      <c r="H19" s="570"/>
      <c r="I19" s="570"/>
      <c r="J19" s="570"/>
      <c r="K19" s="570"/>
      <c r="L19" s="570"/>
      <c r="M19" s="570"/>
      <c r="N19" s="570"/>
      <c r="O19" s="570"/>
      <c r="P19" s="571"/>
      <c r="Q19" s="572"/>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row>
    <row r="20" spans="1:63" s="107" customFormat="1" ht="13.5" customHeight="1">
      <c r="A20" s="103" t="s">
        <v>7</v>
      </c>
      <c r="B20" s="104" t="s">
        <v>8</v>
      </c>
      <c r="C20" s="104" t="s">
        <v>9</v>
      </c>
      <c r="D20" s="104" t="s">
        <v>13</v>
      </c>
      <c r="E20" s="104" t="s">
        <v>38</v>
      </c>
      <c r="F20" s="104" t="s">
        <v>10</v>
      </c>
      <c r="G20" s="104" t="s">
        <v>14</v>
      </c>
      <c r="H20" s="104" t="s">
        <v>11</v>
      </c>
      <c r="I20" s="104" t="s">
        <v>56</v>
      </c>
      <c r="J20" s="104" t="s">
        <v>12</v>
      </c>
      <c r="K20" s="104" t="s">
        <v>15</v>
      </c>
      <c r="L20" s="104" t="s">
        <v>39</v>
      </c>
      <c r="M20" s="104" t="s">
        <v>40</v>
      </c>
      <c r="N20" s="104" t="s">
        <v>41</v>
      </c>
      <c r="O20" s="104" t="s">
        <v>57</v>
      </c>
      <c r="P20" s="104" t="s">
        <v>42</v>
      </c>
      <c r="Q20" s="105" t="s">
        <v>43</v>
      </c>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row>
    <row r="21" spans="1:63" s="90" customFormat="1" ht="13.5" customHeight="1">
      <c r="A21" s="108"/>
      <c r="B21" s="108"/>
      <c r="C21" s="108"/>
      <c r="D21" s="108"/>
      <c r="E21" s="109" t="s">
        <v>33</v>
      </c>
      <c r="F21" s="108"/>
      <c r="G21" s="108"/>
      <c r="H21" s="108"/>
      <c r="I21" s="108"/>
      <c r="J21" s="108"/>
      <c r="K21" s="108"/>
      <c r="L21" s="108"/>
      <c r="M21" s="108"/>
      <c r="N21" s="93"/>
      <c r="O21" s="587" t="s">
        <v>34</v>
      </c>
      <c r="P21" s="588"/>
      <c r="Q21" s="110"/>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row>
    <row r="22" spans="1:63" s="117" customFormat="1" ht="53.25" customHeight="1">
      <c r="A22" s="579" t="s">
        <v>21</v>
      </c>
      <c r="B22" s="579" t="s">
        <v>140</v>
      </c>
      <c r="C22" s="581" t="s">
        <v>80</v>
      </c>
      <c r="D22" s="581" t="s">
        <v>403</v>
      </c>
      <c r="E22" s="579" t="s">
        <v>402</v>
      </c>
      <c r="F22" s="111" t="s">
        <v>446</v>
      </c>
      <c r="G22" s="112" t="s">
        <v>400</v>
      </c>
      <c r="H22" s="112" t="s">
        <v>445</v>
      </c>
      <c r="I22" s="112" t="s">
        <v>444</v>
      </c>
      <c r="J22" s="112" t="s">
        <v>447</v>
      </c>
      <c r="K22" s="112" t="s">
        <v>401</v>
      </c>
      <c r="L22" s="112" t="s">
        <v>146</v>
      </c>
      <c r="M22" s="112" t="s">
        <v>138</v>
      </c>
      <c r="N22" s="113" t="s">
        <v>442</v>
      </c>
      <c r="O22" s="577" t="s">
        <v>90</v>
      </c>
      <c r="P22" s="573" t="s">
        <v>76</v>
      </c>
      <c r="Q22" s="575" t="s">
        <v>82</v>
      </c>
      <c r="R22" s="114"/>
      <c r="S22" s="115"/>
      <c r="T22" s="116"/>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row>
    <row r="23" spans="1:63" s="117" customFormat="1" ht="54.75" customHeight="1">
      <c r="A23" s="580"/>
      <c r="B23" s="580"/>
      <c r="C23" s="582"/>
      <c r="D23" s="582"/>
      <c r="E23" s="583"/>
      <c r="F23" s="118" t="s">
        <v>502</v>
      </c>
      <c r="G23" s="119" t="s">
        <v>505</v>
      </c>
      <c r="H23" s="120" t="s">
        <v>501</v>
      </c>
      <c r="I23" s="119" t="s">
        <v>437</v>
      </c>
      <c r="J23" s="120" t="s">
        <v>503</v>
      </c>
      <c r="K23" s="119" t="s">
        <v>438</v>
      </c>
      <c r="L23" s="119" t="s">
        <v>439</v>
      </c>
      <c r="M23" s="119" t="s">
        <v>440</v>
      </c>
      <c r="N23" s="121" t="s">
        <v>443</v>
      </c>
      <c r="O23" s="578"/>
      <c r="P23" s="574"/>
      <c r="Q23" s="576"/>
      <c r="R23" s="114"/>
      <c r="S23" s="115"/>
      <c r="T23" s="116"/>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row>
    <row r="24" spans="1:63" s="117" customFormat="1" ht="13.5" customHeight="1">
      <c r="A24" s="592" t="s">
        <v>141</v>
      </c>
      <c r="B24" s="593"/>
      <c r="C24" s="593"/>
      <c r="D24" s="593"/>
      <c r="E24" s="593"/>
      <c r="F24" s="593"/>
      <c r="G24" s="593"/>
      <c r="H24" s="593"/>
      <c r="I24" s="593"/>
      <c r="J24" s="593"/>
      <c r="K24" s="593"/>
      <c r="L24" s="593"/>
      <c r="M24" s="593"/>
      <c r="N24" s="593"/>
      <c r="O24" s="593"/>
      <c r="P24" s="594"/>
      <c r="Q24" s="594"/>
      <c r="R24" s="114"/>
      <c r="S24" s="115"/>
      <c r="T24" s="116"/>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row>
    <row r="25" spans="1:20" ht="13.5" thickBot="1">
      <c r="A25" s="585">
        <f>'1. Facility'!B8</f>
        <v>1</v>
      </c>
      <c r="B25" s="163" t="s">
        <v>434</v>
      </c>
      <c r="C25" s="122" t="s">
        <v>1</v>
      </c>
      <c r="D25" s="123" t="s">
        <v>0</v>
      </c>
      <c r="E25" s="170">
        <v>600</v>
      </c>
      <c r="F25" s="124">
        <f>'3b. Mobile Source Factors'!$K$7</f>
        <v>19.3599</v>
      </c>
      <c r="G25" s="125">
        <f>IF(E25&gt;0,E25*F25/2000,"")</f>
        <v>5.80797</v>
      </c>
      <c r="H25" s="126">
        <f>'3b. Mobile Source Factors'!$K$31</f>
        <v>1.7857142857142855E-05</v>
      </c>
      <c r="I25" s="127">
        <f aca="true" t="shared" si="0" ref="I25:I56">IF(E25&gt;0,E25*H25*$I$8/2000,"")</f>
        <v>0.00014999999999999996</v>
      </c>
      <c r="J25" s="128">
        <f>'3b. Mobile Source Factors'!$K$44</f>
        <v>3.3068783068783066E-06</v>
      </c>
      <c r="K25" s="129">
        <f aca="true" t="shared" si="1" ref="K25:K56">IF(E25&gt;0,E25*J25*$I$9/2000,"")</f>
        <v>0.0002628968253968254</v>
      </c>
      <c r="L25" s="125">
        <f>IF(E25&gt;0,G25+I25+K25,"")</f>
        <v>5.808382896825397</v>
      </c>
      <c r="M25" s="125">
        <f>IF(E25&gt;0,(G25/(G25+I25+K25))*100,"")</f>
        <v>99.9928913635218</v>
      </c>
      <c r="N25" s="589">
        <f>SUM(L25:L30)</f>
        <v>1532.8908351384264</v>
      </c>
      <c r="O25" s="171"/>
      <c r="P25" s="172"/>
      <c r="Q25" s="173"/>
      <c r="S25" s="131"/>
      <c r="T25" s="132"/>
    </row>
    <row r="26" spans="1:20" ht="14.25" thickBot="1" thickTop="1">
      <c r="A26" s="586"/>
      <c r="B26" s="164" t="s">
        <v>435</v>
      </c>
      <c r="C26" s="133" t="s">
        <v>2</v>
      </c>
      <c r="D26" s="134" t="s">
        <v>0</v>
      </c>
      <c r="E26" s="168">
        <v>131565</v>
      </c>
      <c r="F26" s="135">
        <v>22.51</v>
      </c>
      <c r="G26" s="136">
        <f>IF(E26&gt;0,E26*F26/2000,"")</f>
        <v>1480.7640750000003</v>
      </c>
      <c r="H26" s="137">
        <f>'3b. Mobile Source Factors'!$K$32</f>
        <v>0.012323633156966489</v>
      </c>
      <c r="I26" s="138">
        <f t="shared" si="0"/>
        <v>22.699023148148147</v>
      </c>
      <c r="J26" s="139">
        <v>0.000573</v>
      </c>
      <c r="K26" s="140">
        <f t="shared" si="1"/>
        <v>9.988743712500002</v>
      </c>
      <c r="L26" s="136">
        <f aca="true" t="shared" si="2" ref="L26:L84">IF(E26&gt;0,G26+I26+K26,"")</f>
        <v>1513.4518418606485</v>
      </c>
      <c r="M26" s="136">
        <f aca="true" t="shared" si="3" ref="M26:M89">IF(E26&gt;0,(G26/(G26+I26+K26))*100,"")</f>
        <v>97.84018453996781</v>
      </c>
      <c r="N26" s="590"/>
      <c r="O26" s="171"/>
      <c r="P26" s="172"/>
      <c r="Q26" s="173"/>
      <c r="S26" s="131"/>
      <c r="T26" s="132"/>
    </row>
    <row r="27" spans="1:20" ht="14.25" thickBot="1" thickTop="1">
      <c r="A27" s="586"/>
      <c r="B27" s="165"/>
      <c r="C27" s="141" t="s">
        <v>2</v>
      </c>
      <c r="D27" s="142" t="s">
        <v>0</v>
      </c>
      <c r="E27" s="168"/>
      <c r="F27" s="135">
        <f>'3b. Mobile Source Factors'!$K$8</f>
        <v>22.513050000000003</v>
      </c>
      <c r="G27" s="136">
        <f>IF(E27&gt;0,E27*F27/2000,"")</f>
      </c>
      <c r="H27" s="137">
        <f>'3b. Mobile Source Factors'!$K$33</f>
        <v>0.00028659611992945327</v>
      </c>
      <c r="I27" s="143">
        <f t="shared" si="0"/>
      </c>
      <c r="J27" s="139">
        <f>'3b. Mobile Source Factors'!$K$46</f>
        <v>0.0010802469135802468</v>
      </c>
      <c r="K27" s="140">
        <f t="shared" si="1"/>
      </c>
      <c r="L27" s="136">
        <f t="shared" si="2"/>
      </c>
      <c r="M27" s="136">
        <f t="shared" si="3"/>
      </c>
      <c r="N27" s="590"/>
      <c r="O27" s="171"/>
      <c r="P27" s="172"/>
      <c r="Q27" s="173"/>
      <c r="S27" s="131"/>
      <c r="T27" s="132"/>
    </row>
    <row r="28" spans="1:20" ht="14.25" thickBot="1" thickTop="1">
      <c r="A28" s="586"/>
      <c r="B28" s="165"/>
      <c r="C28" s="141" t="s">
        <v>2</v>
      </c>
      <c r="D28" s="142" t="s">
        <v>0</v>
      </c>
      <c r="E28" s="168"/>
      <c r="F28" s="135">
        <f>'3b. Mobile Source Factors'!$K$8</f>
        <v>22.513050000000003</v>
      </c>
      <c r="G28" s="136">
        <f aca="true" t="shared" si="4" ref="G28:G90">IF(E28&gt;0,E28*F28/2000,"")</f>
      </c>
      <c r="H28" s="137">
        <f>'3b. Mobile Source Factors'!$K$33</f>
        <v>0.00028659611992945327</v>
      </c>
      <c r="I28" s="143">
        <f t="shared" si="0"/>
      </c>
      <c r="J28" s="139">
        <f>'3b. Mobile Source Factors'!$K$46</f>
        <v>0.0010802469135802468</v>
      </c>
      <c r="K28" s="140">
        <f t="shared" si="1"/>
      </c>
      <c r="L28" s="136">
        <f t="shared" si="2"/>
      </c>
      <c r="M28" s="136">
        <f t="shared" si="3"/>
      </c>
      <c r="N28" s="590"/>
      <c r="O28" s="171"/>
      <c r="P28" s="172"/>
      <c r="Q28" s="173"/>
      <c r="S28" s="131"/>
      <c r="T28" s="132"/>
    </row>
    <row r="29" spans="1:20" ht="14.25" thickBot="1" thickTop="1">
      <c r="A29" s="586"/>
      <c r="B29" s="164" t="s">
        <v>436</v>
      </c>
      <c r="C29" s="141" t="s">
        <v>51</v>
      </c>
      <c r="D29" s="142" t="s">
        <v>0</v>
      </c>
      <c r="E29" s="168">
        <v>2160</v>
      </c>
      <c r="F29" s="135">
        <f>'3b. Mobile Source Factors'!$K$19</f>
        <v>12.6126</v>
      </c>
      <c r="G29" s="136">
        <f t="shared" si="4"/>
        <v>13.621608</v>
      </c>
      <c r="H29" s="139">
        <f>'3b. Mobile Source Factors'!$K$34</f>
        <v>2.6455026455026453E-05</v>
      </c>
      <c r="I29" s="143">
        <f t="shared" si="0"/>
        <v>0.0007999999999999999</v>
      </c>
      <c r="J29" s="139">
        <f>'3b. Mobile Source Factors'!$K$47</f>
        <v>2.8659611992945322E-05</v>
      </c>
      <c r="K29" s="140">
        <f t="shared" si="1"/>
        <v>0.00820238095238095</v>
      </c>
      <c r="L29" s="136">
        <f t="shared" si="2"/>
        <v>13.630610380952382</v>
      </c>
      <c r="M29" s="136">
        <f t="shared" si="3"/>
        <v>99.9339546748034</v>
      </c>
      <c r="N29" s="590"/>
      <c r="O29" s="171"/>
      <c r="P29" s="172"/>
      <c r="Q29" s="174"/>
      <c r="S29" s="131"/>
      <c r="T29" s="132"/>
    </row>
    <row r="30" spans="1:63" s="151" customFormat="1" ht="14.25" thickBot="1" thickTop="1">
      <c r="A30" s="586"/>
      <c r="B30" s="166"/>
      <c r="C30" s="144" t="s">
        <v>51</v>
      </c>
      <c r="D30" s="145" t="s">
        <v>0</v>
      </c>
      <c r="E30" s="169"/>
      <c r="F30" s="146">
        <f>'3b. Mobile Source Factors'!$K$19</f>
        <v>12.6126</v>
      </c>
      <c r="G30" s="147">
        <f t="shared" si="4"/>
      </c>
      <c r="H30" s="148">
        <f>'3b. Mobile Source Factors'!$K$34</f>
        <v>2.6455026455026453E-05</v>
      </c>
      <c r="I30" s="149">
        <f t="shared" si="0"/>
      </c>
      <c r="J30" s="148">
        <f>'3b. Mobile Source Factors'!$K$47</f>
        <v>2.8659611992945322E-05</v>
      </c>
      <c r="K30" s="150">
        <f t="shared" si="1"/>
      </c>
      <c r="L30" s="147">
        <f t="shared" si="2"/>
      </c>
      <c r="M30" s="147">
        <f t="shared" si="3"/>
      </c>
      <c r="N30" s="591"/>
      <c r="O30" s="175"/>
      <c r="P30" s="176"/>
      <c r="Q30" s="177"/>
      <c r="R30" s="89"/>
      <c r="S30" s="131"/>
      <c r="T30" s="132"/>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row>
    <row r="31" spans="1:20" ht="14.25" thickBot="1" thickTop="1">
      <c r="A31" s="586">
        <f>'1. Facility'!B9</f>
        <v>2</v>
      </c>
      <c r="B31" s="163" t="s">
        <v>434</v>
      </c>
      <c r="C31" s="122" t="s">
        <v>1</v>
      </c>
      <c r="D31" s="123" t="s">
        <v>0</v>
      </c>
      <c r="E31" s="170"/>
      <c r="F31" s="152">
        <f>'3b. Mobile Source Factors'!$K$7</f>
        <v>19.3599</v>
      </c>
      <c r="G31" s="136">
        <f t="shared" si="4"/>
      </c>
      <c r="H31" s="137">
        <f>'3b. Mobile Source Factors'!$K$31</f>
        <v>1.7857142857142855E-05</v>
      </c>
      <c r="I31" s="143">
        <f t="shared" si="0"/>
      </c>
      <c r="J31" s="139">
        <f>'3b. Mobile Source Factors'!$K$44</f>
        <v>3.3068783068783066E-06</v>
      </c>
      <c r="K31" s="140">
        <f t="shared" si="1"/>
      </c>
      <c r="L31" s="136">
        <f t="shared" si="2"/>
      </c>
      <c r="M31" s="136">
        <f t="shared" si="3"/>
      </c>
      <c r="N31" s="589">
        <f>SUM(L31:L36)</f>
        <v>0</v>
      </c>
      <c r="O31" s="178"/>
      <c r="P31" s="179"/>
      <c r="Q31" s="180"/>
      <c r="S31" s="131"/>
      <c r="T31" s="132"/>
    </row>
    <row r="32" spans="1:20" ht="14.25" thickBot="1" thickTop="1">
      <c r="A32" s="586"/>
      <c r="B32" s="164" t="s">
        <v>435</v>
      </c>
      <c r="C32" s="133" t="s">
        <v>1</v>
      </c>
      <c r="D32" s="134" t="s">
        <v>0</v>
      </c>
      <c r="E32" s="170"/>
      <c r="F32" s="135">
        <f>'3b. Mobile Source Factors'!$K$7</f>
        <v>19.3599</v>
      </c>
      <c r="G32" s="136">
        <f t="shared" si="4"/>
      </c>
      <c r="H32" s="137">
        <f>'3b. Mobile Source Factors'!$K$32</f>
        <v>0.012323633156966489</v>
      </c>
      <c r="I32" s="143">
        <f t="shared" si="0"/>
      </c>
      <c r="J32" s="139">
        <f>'3b. Mobile Source Factors'!$K$45</f>
        <v>0.0004409171075837742</v>
      </c>
      <c r="K32" s="140">
        <f t="shared" si="1"/>
      </c>
      <c r="L32" s="136">
        <f t="shared" si="2"/>
      </c>
      <c r="M32" s="136">
        <f t="shared" si="3"/>
      </c>
      <c r="N32" s="590"/>
      <c r="O32" s="178"/>
      <c r="P32" s="172"/>
      <c r="Q32" s="173"/>
      <c r="S32" s="131"/>
      <c r="T32" s="132"/>
    </row>
    <row r="33" spans="1:20" ht="14.25" thickBot="1" thickTop="1">
      <c r="A33" s="586"/>
      <c r="B33" s="165"/>
      <c r="C33" s="141" t="s">
        <v>2</v>
      </c>
      <c r="D33" s="142" t="s">
        <v>0</v>
      </c>
      <c r="E33" s="168"/>
      <c r="F33" s="135">
        <f>'3b. Mobile Source Factors'!$K$8</f>
        <v>22.513050000000003</v>
      </c>
      <c r="G33" s="136">
        <f t="shared" si="4"/>
      </c>
      <c r="H33" s="137">
        <f>'3b. Mobile Source Factors'!$K$33</f>
        <v>0.00028659611992945327</v>
      </c>
      <c r="I33" s="143">
        <f t="shared" si="0"/>
      </c>
      <c r="J33" s="139">
        <f>'3b. Mobile Source Factors'!$K$46</f>
        <v>0.0010802469135802468</v>
      </c>
      <c r="K33" s="140">
        <f t="shared" si="1"/>
      </c>
      <c r="L33" s="136">
        <f t="shared" si="2"/>
      </c>
      <c r="M33" s="136">
        <f t="shared" si="3"/>
      </c>
      <c r="N33" s="590"/>
      <c r="O33" s="171"/>
      <c r="P33" s="172"/>
      <c r="Q33" s="173"/>
      <c r="S33" s="131"/>
      <c r="T33" s="132"/>
    </row>
    <row r="34" spans="1:20" ht="14.25" thickBot="1" thickTop="1">
      <c r="A34" s="586"/>
      <c r="B34" s="165"/>
      <c r="C34" s="141" t="s">
        <v>2</v>
      </c>
      <c r="D34" s="142" t="s">
        <v>0</v>
      </c>
      <c r="E34" s="168"/>
      <c r="F34" s="135">
        <f>'3b. Mobile Source Factors'!$K$8</f>
        <v>22.513050000000003</v>
      </c>
      <c r="G34" s="136">
        <f t="shared" si="4"/>
      </c>
      <c r="H34" s="137">
        <f>'3b. Mobile Source Factors'!$K$33</f>
        <v>0.00028659611992945327</v>
      </c>
      <c r="I34" s="143">
        <f t="shared" si="0"/>
      </c>
      <c r="J34" s="139">
        <f>'3b. Mobile Source Factors'!$K$46</f>
        <v>0.0010802469135802468</v>
      </c>
      <c r="K34" s="140">
        <f t="shared" si="1"/>
      </c>
      <c r="L34" s="136">
        <f t="shared" si="2"/>
      </c>
      <c r="M34" s="136">
        <f t="shared" si="3"/>
      </c>
      <c r="N34" s="590"/>
      <c r="O34" s="171"/>
      <c r="P34" s="172"/>
      <c r="Q34" s="173"/>
      <c r="S34" s="131"/>
      <c r="T34" s="132"/>
    </row>
    <row r="35" spans="1:20" ht="14.25" thickBot="1" thickTop="1">
      <c r="A35" s="586"/>
      <c r="B35" s="164" t="s">
        <v>436</v>
      </c>
      <c r="C35" s="141" t="s">
        <v>51</v>
      </c>
      <c r="D35" s="142" t="s">
        <v>0</v>
      </c>
      <c r="E35" s="168"/>
      <c r="F35" s="135">
        <f>'3b. Mobile Source Factors'!$K$19</f>
        <v>12.6126</v>
      </c>
      <c r="G35" s="136">
        <f t="shared" si="4"/>
      </c>
      <c r="H35" s="139">
        <f>'3b. Mobile Source Factors'!$K$34</f>
        <v>2.6455026455026453E-05</v>
      </c>
      <c r="I35" s="143">
        <f t="shared" si="0"/>
      </c>
      <c r="J35" s="139">
        <f>'3b. Mobile Source Factors'!$K$47</f>
        <v>2.8659611992945322E-05</v>
      </c>
      <c r="K35" s="140">
        <f t="shared" si="1"/>
      </c>
      <c r="L35" s="136">
        <f t="shared" si="2"/>
      </c>
      <c r="M35" s="136">
        <f t="shared" si="3"/>
      </c>
      <c r="N35" s="590"/>
      <c r="O35" s="171"/>
      <c r="P35" s="172"/>
      <c r="Q35" s="174"/>
      <c r="S35" s="131"/>
      <c r="T35" s="132"/>
    </row>
    <row r="36" spans="1:63" s="151" customFormat="1" ht="14.25" thickBot="1" thickTop="1">
      <c r="A36" s="586"/>
      <c r="B36" s="166"/>
      <c r="C36" s="144" t="s">
        <v>51</v>
      </c>
      <c r="D36" s="145" t="s">
        <v>0</v>
      </c>
      <c r="E36" s="169"/>
      <c r="F36" s="146">
        <f>'3b. Mobile Source Factors'!$K$19</f>
        <v>12.6126</v>
      </c>
      <c r="G36" s="147">
        <f t="shared" si="4"/>
      </c>
      <c r="H36" s="148">
        <f>'3b. Mobile Source Factors'!$K$34</f>
        <v>2.6455026455026453E-05</v>
      </c>
      <c r="I36" s="149">
        <f t="shared" si="0"/>
      </c>
      <c r="J36" s="148">
        <f>'3b. Mobile Source Factors'!$K$47</f>
        <v>2.8659611992945322E-05</v>
      </c>
      <c r="K36" s="150">
        <f t="shared" si="1"/>
      </c>
      <c r="L36" s="147">
        <f t="shared" si="2"/>
      </c>
      <c r="M36" s="147">
        <f t="shared" si="3"/>
      </c>
      <c r="N36" s="591"/>
      <c r="O36" s="175"/>
      <c r="P36" s="176"/>
      <c r="Q36" s="177"/>
      <c r="R36" s="89"/>
      <c r="S36" s="131"/>
      <c r="T36" s="132"/>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row>
    <row r="37" spans="1:20" ht="14.25" thickBot="1" thickTop="1">
      <c r="A37" s="586">
        <f>'1. Facility'!B10</f>
        <v>3</v>
      </c>
      <c r="B37" s="163" t="s">
        <v>434</v>
      </c>
      <c r="C37" s="122" t="s">
        <v>1</v>
      </c>
      <c r="D37" s="123" t="s">
        <v>0</v>
      </c>
      <c r="E37" s="170"/>
      <c r="F37" s="152">
        <f>'3b. Mobile Source Factors'!$K$7</f>
        <v>19.3599</v>
      </c>
      <c r="G37" s="136">
        <f t="shared" si="4"/>
      </c>
      <c r="H37" s="137">
        <f>'3b. Mobile Source Factors'!$K$31</f>
        <v>1.7857142857142855E-05</v>
      </c>
      <c r="I37" s="143">
        <f t="shared" si="0"/>
      </c>
      <c r="J37" s="139">
        <f>'3b. Mobile Source Factors'!$K$44</f>
        <v>3.3068783068783066E-06</v>
      </c>
      <c r="K37" s="140">
        <f t="shared" si="1"/>
      </c>
      <c r="L37" s="136">
        <f t="shared" si="2"/>
      </c>
      <c r="M37" s="136">
        <f t="shared" si="3"/>
      </c>
      <c r="N37" s="589">
        <f>SUM(L37:L42)</f>
        <v>0</v>
      </c>
      <c r="O37" s="178"/>
      <c r="P37" s="179"/>
      <c r="Q37" s="180"/>
      <c r="S37" s="131"/>
      <c r="T37" s="132"/>
    </row>
    <row r="38" spans="1:20" ht="14.25" thickBot="1" thickTop="1">
      <c r="A38" s="586"/>
      <c r="B38" s="164" t="s">
        <v>435</v>
      </c>
      <c r="C38" s="133" t="s">
        <v>1</v>
      </c>
      <c r="D38" s="134" t="s">
        <v>0</v>
      </c>
      <c r="E38" s="170"/>
      <c r="F38" s="135">
        <f>'3b. Mobile Source Factors'!$K$7</f>
        <v>19.3599</v>
      </c>
      <c r="G38" s="136">
        <f t="shared" si="4"/>
      </c>
      <c r="H38" s="137">
        <f>'3b. Mobile Source Factors'!$K$32</f>
        <v>0.012323633156966489</v>
      </c>
      <c r="I38" s="143">
        <f t="shared" si="0"/>
      </c>
      <c r="J38" s="139">
        <f>'3b. Mobile Source Factors'!$K$45</f>
        <v>0.0004409171075837742</v>
      </c>
      <c r="K38" s="140">
        <f t="shared" si="1"/>
      </c>
      <c r="L38" s="136">
        <f t="shared" si="2"/>
      </c>
      <c r="M38" s="136">
        <f t="shared" si="3"/>
      </c>
      <c r="N38" s="590"/>
      <c r="O38" s="178"/>
      <c r="P38" s="172"/>
      <c r="Q38" s="173"/>
      <c r="S38" s="131"/>
      <c r="T38" s="132"/>
    </row>
    <row r="39" spans="1:20" ht="14.25" thickBot="1" thickTop="1">
      <c r="A39" s="586"/>
      <c r="B39" s="165"/>
      <c r="C39" s="141" t="s">
        <v>2</v>
      </c>
      <c r="D39" s="142" t="s">
        <v>0</v>
      </c>
      <c r="E39" s="168"/>
      <c r="F39" s="135">
        <f>'3b. Mobile Source Factors'!$K$8</f>
        <v>22.513050000000003</v>
      </c>
      <c r="G39" s="136">
        <f t="shared" si="4"/>
      </c>
      <c r="H39" s="137">
        <f>'3b. Mobile Source Factors'!$K$33</f>
        <v>0.00028659611992945327</v>
      </c>
      <c r="I39" s="143">
        <f t="shared" si="0"/>
      </c>
      <c r="J39" s="139">
        <f>'3b. Mobile Source Factors'!$K$46</f>
        <v>0.0010802469135802468</v>
      </c>
      <c r="K39" s="140">
        <f t="shared" si="1"/>
      </c>
      <c r="L39" s="136">
        <f t="shared" si="2"/>
      </c>
      <c r="M39" s="136">
        <f t="shared" si="3"/>
      </c>
      <c r="N39" s="590"/>
      <c r="O39" s="171"/>
      <c r="P39" s="172"/>
      <c r="Q39" s="173"/>
      <c r="S39" s="131"/>
      <c r="T39" s="132"/>
    </row>
    <row r="40" spans="1:20" ht="14.25" thickBot="1" thickTop="1">
      <c r="A40" s="586"/>
      <c r="B40" s="165"/>
      <c r="C40" s="141" t="s">
        <v>2</v>
      </c>
      <c r="D40" s="142" t="s">
        <v>0</v>
      </c>
      <c r="E40" s="168"/>
      <c r="F40" s="135">
        <f>'3b. Mobile Source Factors'!$K$8</f>
        <v>22.513050000000003</v>
      </c>
      <c r="G40" s="136">
        <f t="shared" si="4"/>
      </c>
      <c r="H40" s="137">
        <f>'3b. Mobile Source Factors'!$K$33</f>
        <v>0.00028659611992945327</v>
      </c>
      <c r="I40" s="143">
        <f t="shared" si="0"/>
      </c>
      <c r="J40" s="139">
        <f>'3b. Mobile Source Factors'!$K$46</f>
        <v>0.0010802469135802468</v>
      </c>
      <c r="K40" s="140">
        <f t="shared" si="1"/>
      </c>
      <c r="L40" s="136">
        <f t="shared" si="2"/>
      </c>
      <c r="M40" s="136">
        <f t="shared" si="3"/>
      </c>
      <c r="N40" s="590"/>
      <c r="O40" s="171"/>
      <c r="P40" s="172"/>
      <c r="Q40" s="173"/>
      <c r="S40" s="131"/>
      <c r="T40" s="132"/>
    </row>
    <row r="41" spans="1:20" ht="14.25" thickBot="1" thickTop="1">
      <c r="A41" s="586"/>
      <c r="B41" s="164" t="s">
        <v>436</v>
      </c>
      <c r="C41" s="141" t="s">
        <v>51</v>
      </c>
      <c r="D41" s="142" t="s">
        <v>0</v>
      </c>
      <c r="E41" s="168"/>
      <c r="F41" s="135">
        <f>'3b. Mobile Source Factors'!$K$19</f>
        <v>12.6126</v>
      </c>
      <c r="G41" s="136">
        <f t="shared" si="4"/>
      </c>
      <c r="H41" s="139">
        <f>'3b. Mobile Source Factors'!$K$34</f>
        <v>2.6455026455026453E-05</v>
      </c>
      <c r="I41" s="143">
        <f t="shared" si="0"/>
      </c>
      <c r="J41" s="139">
        <f>'3b. Mobile Source Factors'!$K$47</f>
        <v>2.8659611992945322E-05</v>
      </c>
      <c r="K41" s="140">
        <f t="shared" si="1"/>
      </c>
      <c r="L41" s="136">
        <f t="shared" si="2"/>
      </c>
      <c r="M41" s="136">
        <f t="shared" si="3"/>
      </c>
      <c r="N41" s="590"/>
      <c r="O41" s="171"/>
      <c r="P41" s="172"/>
      <c r="Q41" s="174"/>
      <c r="S41" s="131"/>
      <c r="T41" s="132"/>
    </row>
    <row r="42" spans="1:63" s="151" customFormat="1" ht="14.25" thickBot="1" thickTop="1">
      <c r="A42" s="586"/>
      <c r="B42" s="166"/>
      <c r="C42" s="144" t="s">
        <v>51</v>
      </c>
      <c r="D42" s="145" t="s">
        <v>0</v>
      </c>
      <c r="E42" s="169"/>
      <c r="F42" s="146">
        <f>'3b. Mobile Source Factors'!$K$19</f>
        <v>12.6126</v>
      </c>
      <c r="G42" s="147">
        <f t="shared" si="4"/>
      </c>
      <c r="H42" s="148">
        <f>'3b. Mobile Source Factors'!$K$34</f>
        <v>2.6455026455026453E-05</v>
      </c>
      <c r="I42" s="149">
        <f t="shared" si="0"/>
      </c>
      <c r="J42" s="148">
        <f>'3b. Mobile Source Factors'!$K$47</f>
        <v>2.8659611992945322E-05</v>
      </c>
      <c r="K42" s="150">
        <f t="shared" si="1"/>
      </c>
      <c r="L42" s="147">
        <f t="shared" si="2"/>
      </c>
      <c r="M42" s="147">
        <f t="shared" si="3"/>
      </c>
      <c r="N42" s="591"/>
      <c r="O42" s="175"/>
      <c r="P42" s="176"/>
      <c r="Q42" s="177"/>
      <c r="R42" s="89"/>
      <c r="S42" s="131"/>
      <c r="T42" s="132"/>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row>
    <row r="43" spans="1:20" ht="14.25" thickBot="1" thickTop="1">
      <c r="A43" s="586">
        <f>'1. Facility'!B11</f>
        <v>4</v>
      </c>
      <c r="B43" s="163" t="s">
        <v>434</v>
      </c>
      <c r="C43" s="122" t="s">
        <v>1</v>
      </c>
      <c r="D43" s="123" t="s">
        <v>0</v>
      </c>
      <c r="E43" s="170"/>
      <c r="F43" s="152">
        <f>'3b. Mobile Source Factors'!$K$7</f>
        <v>19.3599</v>
      </c>
      <c r="G43" s="136">
        <f t="shared" si="4"/>
      </c>
      <c r="H43" s="137">
        <f>'3b. Mobile Source Factors'!$K$31</f>
        <v>1.7857142857142855E-05</v>
      </c>
      <c r="I43" s="143">
        <f t="shared" si="0"/>
      </c>
      <c r="J43" s="139">
        <f>'3b. Mobile Source Factors'!$K$44</f>
        <v>3.3068783068783066E-06</v>
      </c>
      <c r="K43" s="140">
        <f t="shared" si="1"/>
      </c>
      <c r="L43" s="136">
        <f t="shared" si="2"/>
      </c>
      <c r="M43" s="136">
        <f t="shared" si="3"/>
      </c>
      <c r="N43" s="589">
        <f>SUM(L43:L48)</f>
        <v>0</v>
      </c>
      <c r="O43" s="178"/>
      <c r="P43" s="179"/>
      <c r="Q43" s="180"/>
      <c r="S43" s="131"/>
      <c r="T43" s="132"/>
    </row>
    <row r="44" spans="1:20" ht="14.25" thickBot="1" thickTop="1">
      <c r="A44" s="586"/>
      <c r="B44" s="164" t="s">
        <v>435</v>
      </c>
      <c r="C44" s="133" t="s">
        <v>1</v>
      </c>
      <c r="D44" s="134" t="s">
        <v>0</v>
      </c>
      <c r="E44" s="170"/>
      <c r="F44" s="135">
        <f>'3b. Mobile Source Factors'!$K$7</f>
        <v>19.3599</v>
      </c>
      <c r="G44" s="136">
        <f t="shared" si="4"/>
      </c>
      <c r="H44" s="137">
        <f>'3b. Mobile Source Factors'!$K$32</f>
        <v>0.012323633156966489</v>
      </c>
      <c r="I44" s="143">
        <f t="shared" si="0"/>
      </c>
      <c r="J44" s="139">
        <f>'3b. Mobile Source Factors'!$K$45</f>
        <v>0.0004409171075837742</v>
      </c>
      <c r="K44" s="140">
        <f t="shared" si="1"/>
      </c>
      <c r="L44" s="136">
        <f t="shared" si="2"/>
      </c>
      <c r="M44" s="136">
        <f t="shared" si="3"/>
      </c>
      <c r="N44" s="590"/>
      <c r="O44" s="178"/>
      <c r="P44" s="172"/>
      <c r="Q44" s="173"/>
      <c r="S44" s="131"/>
      <c r="T44" s="132"/>
    </row>
    <row r="45" spans="1:20" ht="14.25" thickBot="1" thickTop="1">
      <c r="A45" s="586"/>
      <c r="B45" s="165"/>
      <c r="C45" s="141" t="s">
        <v>2</v>
      </c>
      <c r="D45" s="142" t="s">
        <v>0</v>
      </c>
      <c r="E45" s="168"/>
      <c r="F45" s="135">
        <f>'3b. Mobile Source Factors'!$K$8</f>
        <v>22.513050000000003</v>
      </c>
      <c r="G45" s="136">
        <f t="shared" si="4"/>
      </c>
      <c r="H45" s="137">
        <f>'3b. Mobile Source Factors'!$K$33</f>
        <v>0.00028659611992945327</v>
      </c>
      <c r="I45" s="143">
        <f t="shared" si="0"/>
      </c>
      <c r="J45" s="139">
        <f>'3b. Mobile Source Factors'!$K$46</f>
        <v>0.0010802469135802468</v>
      </c>
      <c r="K45" s="140">
        <f t="shared" si="1"/>
      </c>
      <c r="L45" s="136">
        <f t="shared" si="2"/>
      </c>
      <c r="M45" s="136">
        <f t="shared" si="3"/>
      </c>
      <c r="N45" s="590"/>
      <c r="O45" s="171"/>
      <c r="P45" s="172"/>
      <c r="Q45" s="173"/>
      <c r="S45" s="131"/>
      <c r="T45" s="132"/>
    </row>
    <row r="46" spans="1:20" ht="14.25" thickBot="1" thickTop="1">
      <c r="A46" s="586"/>
      <c r="B46" s="165"/>
      <c r="C46" s="141" t="s">
        <v>2</v>
      </c>
      <c r="D46" s="142" t="s">
        <v>0</v>
      </c>
      <c r="E46" s="168"/>
      <c r="F46" s="135">
        <f>'3b. Mobile Source Factors'!$K$8</f>
        <v>22.513050000000003</v>
      </c>
      <c r="G46" s="136">
        <f t="shared" si="4"/>
      </c>
      <c r="H46" s="137">
        <f>'3b. Mobile Source Factors'!$K$33</f>
        <v>0.00028659611992945327</v>
      </c>
      <c r="I46" s="143">
        <f t="shared" si="0"/>
      </c>
      <c r="J46" s="139">
        <f>'3b. Mobile Source Factors'!$K$46</f>
        <v>0.0010802469135802468</v>
      </c>
      <c r="K46" s="140">
        <f t="shared" si="1"/>
      </c>
      <c r="L46" s="136">
        <f t="shared" si="2"/>
      </c>
      <c r="M46" s="136">
        <f t="shared" si="3"/>
      </c>
      <c r="N46" s="590"/>
      <c r="O46" s="171"/>
      <c r="P46" s="172"/>
      <c r="Q46" s="174"/>
      <c r="S46" s="131"/>
      <c r="T46" s="132"/>
    </row>
    <row r="47" spans="1:20" ht="14.25" thickBot="1" thickTop="1">
      <c r="A47" s="586"/>
      <c r="B47" s="164" t="s">
        <v>436</v>
      </c>
      <c r="C47" s="141" t="s">
        <v>51</v>
      </c>
      <c r="D47" s="142" t="s">
        <v>0</v>
      </c>
      <c r="E47" s="168"/>
      <c r="F47" s="135">
        <f>'3b. Mobile Source Factors'!$K$19</f>
        <v>12.6126</v>
      </c>
      <c r="G47" s="136">
        <f t="shared" si="4"/>
      </c>
      <c r="H47" s="139">
        <f>'3b. Mobile Source Factors'!$K$34</f>
        <v>2.6455026455026453E-05</v>
      </c>
      <c r="I47" s="143">
        <f t="shared" si="0"/>
      </c>
      <c r="J47" s="139">
        <f>'3b. Mobile Source Factors'!$K$47</f>
        <v>2.8659611992945322E-05</v>
      </c>
      <c r="K47" s="140">
        <f t="shared" si="1"/>
      </c>
      <c r="L47" s="136">
        <f t="shared" si="2"/>
      </c>
      <c r="M47" s="136">
        <f t="shared" si="3"/>
      </c>
      <c r="N47" s="590"/>
      <c r="O47" s="171"/>
      <c r="P47" s="172"/>
      <c r="Q47" s="174"/>
      <c r="S47" s="131"/>
      <c r="T47" s="132"/>
    </row>
    <row r="48" spans="1:63" s="151" customFormat="1" ht="14.25" thickBot="1" thickTop="1">
      <c r="A48" s="586"/>
      <c r="B48" s="166"/>
      <c r="C48" s="144" t="s">
        <v>51</v>
      </c>
      <c r="D48" s="145" t="s">
        <v>0</v>
      </c>
      <c r="E48" s="169"/>
      <c r="F48" s="146">
        <f>'3b. Mobile Source Factors'!$K$19</f>
        <v>12.6126</v>
      </c>
      <c r="G48" s="147">
        <f t="shared" si="4"/>
      </c>
      <c r="H48" s="148">
        <f>'3b. Mobile Source Factors'!$K$34</f>
        <v>2.6455026455026453E-05</v>
      </c>
      <c r="I48" s="149">
        <f t="shared" si="0"/>
      </c>
      <c r="J48" s="148">
        <f>'3b. Mobile Source Factors'!$K$47</f>
        <v>2.8659611992945322E-05</v>
      </c>
      <c r="K48" s="150">
        <f t="shared" si="1"/>
      </c>
      <c r="L48" s="147">
        <f t="shared" si="2"/>
      </c>
      <c r="M48" s="147">
        <f t="shared" si="3"/>
      </c>
      <c r="N48" s="591"/>
      <c r="O48" s="175"/>
      <c r="P48" s="176"/>
      <c r="Q48" s="177"/>
      <c r="R48" s="89"/>
      <c r="S48" s="131"/>
      <c r="T48" s="132"/>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row>
    <row r="49" spans="1:20" ht="14.25" thickBot="1" thickTop="1">
      <c r="A49" s="586">
        <f>'1. Facility'!B12</f>
        <v>5</v>
      </c>
      <c r="B49" s="163" t="s">
        <v>434</v>
      </c>
      <c r="C49" s="122" t="s">
        <v>1</v>
      </c>
      <c r="D49" s="123" t="s">
        <v>0</v>
      </c>
      <c r="E49" s="170"/>
      <c r="F49" s="152">
        <f>'3b. Mobile Source Factors'!$K$7</f>
        <v>19.3599</v>
      </c>
      <c r="G49" s="136">
        <f t="shared" si="4"/>
      </c>
      <c r="H49" s="137">
        <f>'3b. Mobile Source Factors'!$K$31</f>
        <v>1.7857142857142855E-05</v>
      </c>
      <c r="I49" s="143">
        <f t="shared" si="0"/>
      </c>
      <c r="J49" s="139">
        <f>'3b. Mobile Source Factors'!$K$44</f>
        <v>3.3068783068783066E-06</v>
      </c>
      <c r="K49" s="140">
        <f t="shared" si="1"/>
      </c>
      <c r="L49" s="136">
        <f t="shared" si="2"/>
      </c>
      <c r="M49" s="136">
        <f t="shared" si="3"/>
      </c>
      <c r="N49" s="589">
        <f>SUM(L49:L54)</f>
        <v>0</v>
      </c>
      <c r="O49" s="178"/>
      <c r="P49" s="179"/>
      <c r="Q49" s="180"/>
      <c r="S49" s="131"/>
      <c r="T49" s="132"/>
    </row>
    <row r="50" spans="1:20" ht="14.25" thickBot="1" thickTop="1">
      <c r="A50" s="586"/>
      <c r="B50" s="164" t="s">
        <v>435</v>
      </c>
      <c r="C50" s="133" t="s">
        <v>1</v>
      </c>
      <c r="D50" s="134" t="s">
        <v>0</v>
      </c>
      <c r="E50" s="168"/>
      <c r="F50" s="135">
        <f>'3b. Mobile Source Factors'!$K$7</f>
        <v>19.3599</v>
      </c>
      <c r="G50" s="136">
        <f t="shared" si="4"/>
      </c>
      <c r="H50" s="137">
        <f>'3b. Mobile Source Factors'!$K$32</f>
        <v>0.012323633156966489</v>
      </c>
      <c r="I50" s="143">
        <f t="shared" si="0"/>
      </c>
      <c r="J50" s="139">
        <f>'3b. Mobile Source Factors'!$K$45</f>
        <v>0.0004409171075837742</v>
      </c>
      <c r="K50" s="140">
        <f t="shared" si="1"/>
      </c>
      <c r="L50" s="136">
        <f t="shared" si="2"/>
      </c>
      <c r="M50" s="136">
        <f t="shared" si="3"/>
      </c>
      <c r="N50" s="590"/>
      <c r="O50" s="171"/>
      <c r="P50" s="172"/>
      <c r="Q50" s="173"/>
      <c r="S50" s="131"/>
      <c r="T50" s="132"/>
    </row>
    <row r="51" spans="1:20" ht="14.25" thickBot="1" thickTop="1">
      <c r="A51" s="586"/>
      <c r="B51" s="165"/>
      <c r="C51" s="141" t="s">
        <v>2</v>
      </c>
      <c r="D51" s="142" t="s">
        <v>0</v>
      </c>
      <c r="E51" s="168"/>
      <c r="F51" s="135">
        <f>'3b. Mobile Source Factors'!$K$8</f>
        <v>22.513050000000003</v>
      </c>
      <c r="G51" s="136">
        <f t="shared" si="4"/>
      </c>
      <c r="H51" s="137">
        <f>'3b. Mobile Source Factors'!$K$33</f>
        <v>0.00028659611992945327</v>
      </c>
      <c r="I51" s="143">
        <f t="shared" si="0"/>
      </c>
      <c r="J51" s="139">
        <f>'3b. Mobile Source Factors'!$K$46</f>
        <v>0.0010802469135802468</v>
      </c>
      <c r="K51" s="140">
        <f t="shared" si="1"/>
      </c>
      <c r="L51" s="136">
        <f t="shared" si="2"/>
      </c>
      <c r="M51" s="136">
        <f t="shared" si="3"/>
      </c>
      <c r="N51" s="590"/>
      <c r="O51" s="171"/>
      <c r="P51" s="172"/>
      <c r="Q51" s="173"/>
      <c r="S51" s="131"/>
      <c r="T51" s="132"/>
    </row>
    <row r="52" spans="1:20" ht="14.25" thickBot="1" thickTop="1">
      <c r="A52" s="586"/>
      <c r="B52" s="165"/>
      <c r="C52" s="141" t="s">
        <v>2</v>
      </c>
      <c r="D52" s="142" t="s">
        <v>0</v>
      </c>
      <c r="E52" s="168"/>
      <c r="F52" s="135">
        <f>'3b. Mobile Source Factors'!$K$8</f>
        <v>22.513050000000003</v>
      </c>
      <c r="G52" s="136">
        <f t="shared" si="4"/>
      </c>
      <c r="H52" s="137">
        <f>'3b. Mobile Source Factors'!$K$33</f>
        <v>0.00028659611992945327</v>
      </c>
      <c r="I52" s="143">
        <f t="shared" si="0"/>
      </c>
      <c r="J52" s="139">
        <f>'3b. Mobile Source Factors'!$K$46</f>
        <v>0.0010802469135802468</v>
      </c>
      <c r="K52" s="140">
        <f t="shared" si="1"/>
      </c>
      <c r="L52" s="136">
        <f t="shared" si="2"/>
      </c>
      <c r="M52" s="136">
        <f t="shared" si="3"/>
      </c>
      <c r="N52" s="590"/>
      <c r="O52" s="171"/>
      <c r="P52" s="172"/>
      <c r="Q52" s="174"/>
      <c r="S52" s="131"/>
      <c r="T52" s="132"/>
    </row>
    <row r="53" spans="1:20" ht="14.25" thickBot="1" thickTop="1">
      <c r="A53" s="586"/>
      <c r="B53" s="164" t="s">
        <v>436</v>
      </c>
      <c r="C53" s="141" t="s">
        <v>51</v>
      </c>
      <c r="D53" s="142" t="s">
        <v>0</v>
      </c>
      <c r="E53" s="168"/>
      <c r="F53" s="135">
        <f>'3b. Mobile Source Factors'!$K$19</f>
        <v>12.6126</v>
      </c>
      <c r="G53" s="136">
        <f t="shared" si="4"/>
      </c>
      <c r="H53" s="139">
        <f>'3b. Mobile Source Factors'!$K$34</f>
        <v>2.6455026455026453E-05</v>
      </c>
      <c r="I53" s="143">
        <f t="shared" si="0"/>
      </c>
      <c r="J53" s="139">
        <f>'3b. Mobile Source Factors'!$K$47</f>
        <v>2.8659611992945322E-05</v>
      </c>
      <c r="K53" s="140">
        <f t="shared" si="1"/>
      </c>
      <c r="L53" s="136">
        <f t="shared" si="2"/>
      </c>
      <c r="M53" s="136">
        <f t="shared" si="3"/>
      </c>
      <c r="N53" s="590"/>
      <c r="O53" s="171"/>
      <c r="P53" s="172"/>
      <c r="Q53" s="174"/>
      <c r="S53" s="131"/>
      <c r="T53" s="132"/>
    </row>
    <row r="54" spans="1:63" s="151" customFormat="1" ht="14.25" thickBot="1" thickTop="1">
      <c r="A54" s="586"/>
      <c r="B54" s="166"/>
      <c r="C54" s="144" t="s">
        <v>51</v>
      </c>
      <c r="D54" s="145" t="s">
        <v>0</v>
      </c>
      <c r="E54" s="169"/>
      <c r="F54" s="146">
        <f>'3b. Mobile Source Factors'!$K$19</f>
        <v>12.6126</v>
      </c>
      <c r="G54" s="147">
        <f t="shared" si="4"/>
      </c>
      <c r="H54" s="148">
        <f>'3b. Mobile Source Factors'!$K$34</f>
        <v>2.6455026455026453E-05</v>
      </c>
      <c r="I54" s="149">
        <f t="shared" si="0"/>
      </c>
      <c r="J54" s="148">
        <f>'3b. Mobile Source Factors'!$K$47</f>
        <v>2.8659611992945322E-05</v>
      </c>
      <c r="K54" s="150">
        <f t="shared" si="1"/>
      </c>
      <c r="L54" s="147">
        <f t="shared" si="2"/>
      </c>
      <c r="M54" s="147">
        <f t="shared" si="3"/>
      </c>
      <c r="N54" s="591"/>
      <c r="O54" s="175"/>
      <c r="P54" s="176"/>
      <c r="Q54" s="177"/>
      <c r="R54" s="89"/>
      <c r="S54" s="131"/>
      <c r="T54" s="132"/>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row>
    <row r="55" spans="1:20" ht="14.25" thickBot="1" thickTop="1">
      <c r="A55" s="586">
        <f>'1. Facility'!B13</f>
        <v>6</v>
      </c>
      <c r="B55" s="163" t="s">
        <v>434</v>
      </c>
      <c r="C55" s="122" t="s">
        <v>1</v>
      </c>
      <c r="D55" s="123" t="s">
        <v>0</v>
      </c>
      <c r="E55" s="170"/>
      <c r="F55" s="152">
        <f>'3b. Mobile Source Factors'!$K$7</f>
        <v>19.3599</v>
      </c>
      <c r="G55" s="136">
        <f t="shared" si="4"/>
      </c>
      <c r="H55" s="137">
        <f>'3b. Mobile Source Factors'!$K$31</f>
        <v>1.7857142857142855E-05</v>
      </c>
      <c r="I55" s="143">
        <f t="shared" si="0"/>
      </c>
      <c r="J55" s="139">
        <f>'3b. Mobile Source Factors'!$K$44</f>
        <v>3.3068783068783066E-06</v>
      </c>
      <c r="K55" s="140">
        <f t="shared" si="1"/>
      </c>
      <c r="L55" s="136">
        <f t="shared" si="2"/>
      </c>
      <c r="M55" s="136">
        <f t="shared" si="3"/>
      </c>
      <c r="N55" s="589">
        <f>SUM(L55:L60)</f>
        <v>0</v>
      </c>
      <c r="O55" s="178"/>
      <c r="P55" s="179"/>
      <c r="Q55" s="180"/>
      <c r="S55" s="131"/>
      <c r="T55" s="132"/>
    </row>
    <row r="56" spans="1:20" ht="14.25" thickBot="1" thickTop="1">
      <c r="A56" s="586"/>
      <c r="B56" s="164" t="s">
        <v>435</v>
      </c>
      <c r="C56" s="133" t="s">
        <v>1</v>
      </c>
      <c r="D56" s="134" t="s">
        <v>0</v>
      </c>
      <c r="E56" s="170"/>
      <c r="F56" s="135">
        <f>'3b. Mobile Source Factors'!$K$7</f>
        <v>19.3599</v>
      </c>
      <c r="G56" s="136">
        <f t="shared" si="4"/>
      </c>
      <c r="H56" s="137">
        <f>'3b. Mobile Source Factors'!$K$32</f>
        <v>0.012323633156966489</v>
      </c>
      <c r="I56" s="143">
        <f t="shared" si="0"/>
      </c>
      <c r="J56" s="139">
        <f>'3b. Mobile Source Factors'!$K$45</f>
        <v>0.0004409171075837742</v>
      </c>
      <c r="K56" s="140">
        <f t="shared" si="1"/>
      </c>
      <c r="L56" s="136">
        <f t="shared" si="2"/>
      </c>
      <c r="M56" s="136">
        <f t="shared" si="3"/>
      </c>
      <c r="N56" s="590"/>
      <c r="O56" s="178"/>
      <c r="P56" s="172"/>
      <c r="Q56" s="173"/>
      <c r="S56" s="131"/>
      <c r="T56" s="132"/>
    </row>
    <row r="57" spans="1:20" ht="14.25" thickBot="1" thickTop="1">
      <c r="A57" s="586"/>
      <c r="B57" s="165"/>
      <c r="C57" s="141" t="s">
        <v>2</v>
      </c>
      <c r="D57" s="142" t="s">
        <v>0</v>
      </c>
      <c r="E57" s="168"/>
      <c r="F57" s="135">
        <f>'3b. Mobile Source Factors'!$K$8</f>
        <v>22.513050000000003</v>
      </c>
      <c r="G57" s="136">
        <f t="shared" si="4"/>
      </c>
      <c r="H57" s="137">
        <f>'3b. Mobile Source Factors'!$K$33</f>
        <v>0.00028659611992945327</v>
      </c>
      <c r="I57" s="143">
        <f aca="true" t="shared" si="5" ref="I57:I84">IF(E57&gt;0,E57*H57*$I$8/2000,"")</f>
      </c>
      <c r="J57" s="139">
        <f>'3b. Mobile Source Factors'!$K$46</f>
        <v>0.0010802469135802468</v>
      </c>
      <c r="K57" s="140">
        <f aca="true" t="shared" si="6" ref="K57:K84">IF(E57&gt;0,E57*J57*$I$9/2000,"")</f>
      </c>
      <c r="L57" s="136">
        <f t="shared" si="2"/>
      </c>
      <c r="M57" s="136">
        <f t="shared" si="3"/>
      </c>
      <c r="N57" s="590"/>
      <c r="O57" s="171"/>
      <c r="P57" s="172"/>
      <c r="Q57" s="173"/>
      <c r="S57" s="131"/>
      <c r="T57" s="132"/>
    </row>
    <row r="58" spans="1:20" ht="14.25" thickBot="1" thickTop="1">
      <c r="A58" s="586"/>
      <c r="B58" s="165"/>
      <c r="C58" s="141" t="s">
        <v>2</v>
      </c>
      <c r="D58" s="142" t="s">
        <v>0</v>
      </c>
      <c r="E58" s="168"/>
      <c r="F58" s="135">
        <f>'3b. Mobile Source Factors'!$K$8</f>
        <v>22.513050000000003</v>
      </c>
      <c r="G58" s="136">
        <f t="shared" si="4"/>
      </c>
      <c r="H58" s="137">
        <f>'3b. Mobile Source Factors'!$K$33</f>
        <v>0.00028659611992945327</v>
      </c>
      <c r="I58" s="143">
        <f t="shared" si="5"/>
      </c>
      <c r="J58" s="139">
        <f>'3b. Mobile Source Factors'!$K$46</f>
        <v>0.0010802469135802468</v>
      </c>
      <c r="K58" s="140">
        <f t="shared" si="6"/>
      </c>
      <c r="L58" s="136">
        <f t="shared" si="2"/>
      </c>
      <c r="M58" s="136">
        <f t="shared" si="3"/>
      </c>
      <c r="N58" s="590"/>
      <c r="O58" s="171"/>
      <c r="P58" s="172"/>
      <c r="Q58" s="174"/>
      <c r="S58" s="131"/>
      <c r="T58" s="132"/>
    </row>
    <row r="59" spans="1:20" ht="14.25" thickBot="1" thickTop="1">
      <c r="A59" s="586"/>
      <c r="B59" s="164" t="s">
        <v>436</v>
      </c>
      <c r="C59" s="141" t="s">
        <v>51</v>
      </c>
      <c r="D59" s="142" t="s">
        <v>0</v>
      </c>
      <c r="E59" s="168"/>
      <c r="F59" s="135">
        <f>'3b. Mobile Source Factors'!$K$19</f>
        <v>12.6126</v>
      </c>
      <c r="G59" s="136">
        <f t="shared" si="4"/>
      </c>
      <c r="H59" s="139">
        <f>'3b. Mobile Source Factors'!$K$34</f>
        <v>2.6455026455026453E-05</v>
      </c>
      <c r="I59" s="143">
        <f t="shared" si="5"/>
      </c>
      <c r="J59" s="139">
        <f>'3b. Mobile Source Factors'!$K$47</f>
        <v>2.8659611992945322E-05</v>
      </c>
      <c r="K59" s="140">
        <f t="shared" si="6"/>
      </c>
      <c r="L59" s="136">
        <f t="shared" si="2"/>
      </c>
      <c r="M59" s="136">
        <f t="shared" si="3"/>
      </c>
      <c r="N59" s="590"/>
      <c r="O59" s="171"/>
      <c r="P59" s="172"/>
      <c r="Q59" s="174"/>
      <c r="S59" s="131"/>
      <c r="T59" s="132"/>
    </row>
    <row r="60" spans="1:63" s="151" customFormat="1" ht="14.25" thickBot="1" thickTop="1">
      <c r="A60" s="586"/>
      <c r="B60" s="166"/>
      <c r="C60" s="144" t="s">
        <v>51</v>
      </c>
      <c r="D60" s="145" t="s">
        <v>0</v>
      </c>
      <c r="E60" s="169"/>
      <c r="F60" s="146">
        <f>'3b. Mobile Source Factors'!$K$19</f>
        <v>12.6126</v>
      </c>
      <c r="G60" s="147">
        <f t="shared" si="4"/>
      </c>
      <c r="H60" s="148">
        <f>'3b. Mobile Source Factors'!$K$34</f>
        <v>2.6455026455026453E-05</v>
      </c>
      <c r="I60" s="149">
        <f t="shared" si="5"/>
      </c>
      <c r="J60" s="148">
        <f>'3b. Mobile Source Factors'!$K$47</f>
        <v>2.8659611992945322E-05</v>
      </c>
      <c r="K60" s="150">
        <f t="shared" si="6"/>
      </c>
      <c r="L60" s="147">
        <f t="shared" si="2"/>
      </c>
      <c r="M60" s="147">
        <f t="shared" si="3"/>
      </c>
      <c r="N60" s="591"/>
      <c r="O60" s="175"/>
      <c r="P60" s="176"/>
      <c r="Q60" s="177"/>
      <c r="R60" s="89"/>
      <c r="S60" s="131"/>
      <c r="T60" s="132"/>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row>
    <row r="61" spans="1:20" ht="14.25" thickBot="1" thickTop="1">
      <c r="A61" s="586">
        <f>'1. Facility'!B14</f>
        <v>7</v>
      </c>
      <c r="B61" s="163" t="s">
        <v>434</v>
      </c>
      <c r="C61" s="122" t="s">
        <v>1</v>
      </c>
      <c r="D61" s="123" t="s">
        <v>0</v>
      </c>
      <c r="E61" s="170"/>
      <c r="F61" s="152">
        <f>'3b. Mobile Source Factors'!$K$7</f>
        <v>19.3599</v>
      </c>
      <c r="G61" s="136">
        <f t="shared" si="4"/>
      </c>
      <c r="H61" s="137">
        <f>'3b. Mobile Source Factors'!$K$31</f>
        <v>1.7857142857142855E-05</v>
      </c>
      <c r="I61" s="143">
        <f t="shared" si="5"/>
      </c>
      <c r="J61" s="139">
        <f>'3b. Mobile Source Factors'!$K$44</f>
        <v>3.3068783068783066E-06</v>
      </c>
      <c r="K61" s="140">
        <f t="shared" si="6"/>
      </c>
      <c r="L61" s="136">
        <f t="shared" si="2"/>
      </c>
      <c r="M61" s="136">
        <f t="shared" si="3"/>
      </c>
      <c r="N61" s="589">
        <f>SUM(L61:L66)</f>
        <v>0</v>
      </c>
      <c r="O61" s="178"/>
      <c r="P61" s="179"/>
      <c r="Q61" s="180"/>
      <c r="S61" s="131"/>
      <c r="T61" s="132"/>
    </row>
    <row r="62" spans="1:20" ht="14.25" thickBot="1" thickTop="1">
      <c r="A62" s="586"/>
      <c r="B62" s="164" t="s">
        <v>435</v>
      </c>
      <c r="C62" s="133" t="s">
        <v>1</v>
      </c>
      <c r="D62" s="134" t="s">
        <v>0</v>
      </c>
      <c r="E62" s="168"/>
      <c r="F62" s="135">
        <f>'3b. Mobile Source Factors'!$K$7</f>
        <v>19.3599</v>
      </c>
      <c r="G62" s="136">
        <f t="shared" si="4"/>
      </c>
      <c r="H62" s="137">
        <f>'3b. Mobile Source Factors'!$K$32</f>
        <v>0.012323633156966489</v>
      </c>
      <c r="I62" s="143">
        <f t="shared" si="5"/>
      </c>
      <c r="J62" s="139">
        <f>'3b. Mobile Source Factors'!$K$45</f>
        <v>0.0004409171075837742</v>
      </c>
      <c r="K62" s="140">
        <f t="shared" si="6"/>
      </c>
      <c r="L62" s="136">
        <f t="shared" si="2"/>
      </c>
      <c r="M62" s="136">
        <f t="shared" si="3"/>
      </c>
      <c r="N62" s="590"/>
      <c r="O62" s="171"/>
      <c r="P62" s="172"/>
      <c r="Q62" s="173"/>
      <c r="S62" s="131"/>
      <c r="T62" s="132"/>
    </row>
    <row r="63" spans="1:20" ht="14.25" thickBot="1" thickTop="1">
      <c r="A63" s="586"/>
      <c r="B63" s="165"/>
      <c r="C63" s="141" t="s">
        <v>2</v>
      </c>
      <c r="D63" s="142" t="s">
        <v>0</v>
      </c>
      <c r="E63" s="168"/>
      <c r="F63" s="135">
        <f>'3b. Mobile Source Factors'!$K$8</f>
        <v>22.513050000000003</v>
      </c>
      <c r="G63" s="136">
        <f t="shared" si="4"/>
      </c>
      <c r="H63" s="137">
        <f>'3b. Mobile Source Factors'!$K$33</f>
        <v>0.00028659611992945327</v>
      </c>
      <c r="I63" s="143">
        <f t="shared" si="5"/>
      </c>
      <c r="J63" s="139">
        <f>'3b. Mobile Source Factors'!$K$46</f>
        <v>0.0010802469135802468</v>
      </c>
      <c r="K63" s="140">
        <f t="shared" si="6"/>
      </c>
      <c r="L63" s="136">
        <f t="shared" si="2"/>
      </c>
      <c r="M63" s="136">
        <f t="shared" si="3"/>
      </c>
      <c r="N63" s="590"/>
      <c r="O63" s="171"/>
      <c r="P63" s="172"/>
      <c r="Q63" s="173"/>
      <c r="S63" s="131"/>
      <c r="T63" s="132"/>
    </row>
    <row r="64" spans="1:20" ht="14.25" thickBot="1" thickTop="1">
      <c r="A64" s="586"/>
      <c r="B64" s="165"/>
      <c r="C64" s="141" t="s">
        <v>2</v>
      </c>
      <c r="D64" s="142" t="s">
        <v>0</v>
      </c>
      <c r="E64" s="168"/>
      <c r="F64" s="135">
        <f>'3b. Mobile Source Factors'!$K$8</f>
        <v>22.513050000000003</v>
      </c>
      <c r="G64" s="136">
        <f t="shared" si="4"/>
      </c>
      <c r="H64" s="137">
        <f>'3b. Mobile Source Factors'!$K$33</f>
        <v>0.00028659611992945327</v>
      </c>
      <c r="I64" s="143">
        <f t="shared" si="5"/>
      </c>
      <c r="J64" s="139">
        <f>'3b. Mobile Source Factors'!$K$46</f>
        <v>0.0010802469135802468</v>
      </c>
      <c r="K64" s="140">
        <f t="shared" si="6"/>
      </c>
      <c r="L64" s="136">
        <f t="shared" si="2"/>
      </c>
      <c r="M64" s="136">
        <f t="shared" si="3"/>
      </c>
      <c r="N64" s="590"/>
      <c r="O64" s="171"/>
      <c r="P64" s="172"/>
      <c r="Q64" s="174"/>
      <c r="S64" s="131"/>
      <c r="T64" s="132"/>
    </row>
    <row r="65" spans="1:20" ht="14.25" thickBot="1" thickTop="1">
      <c r="A65" s="586"/>
      <c r="B65" s="164" t="s">
        <v>436</v>
      </c>
      <c r="C65" s="141" t="s">
        <v>51</v>
      </c>
      <c r="D65" s="142" t="s">
        <v>0</v>
      </c>
      <c r="E65" s="168"/>
      <c r="F65" s="135">
        <f>'3b. Mobile Source Factors'!$K$19</f>
        <v>12.6126</v>
      </c>
      <c r="G65" s="136">
        <f t="shared" si="4"/>
      </c>
      <c r="H65" s="139">
        <f>'3b. Mobile Source Factors'!$K$34</f>
        <v>2.6455026455026453E-05</v>
      </c>
      <c r="I65" s="143">
        <f t="shared" si="5"/>
      </c>
      <c r="J65" s="139">
        <f>'3b. Mobile Source Factors'!$K$47</f>
        <v>2.8659611992945322E-05</v>
      </c>
      <c r="K65" s="140">
        <f t="shared" si="6"/>
      </c>
      <c r="L65" s="136">
        <f t="shared" si="2"/>
      </c>
      <c r="M65" s="136">
        <f t="shared" si="3"/>
      </c>
      <c r="N65" s="590"/>
      <c r="O65" s="171"/>
      <c r="P65" s="172"/>
      <c r="Q65" s="174"/>
      <c r="S65" s="131"/>
      <c r="T65" s="132"/>
    </row>
    <row r="66" spans="1:63" s="151" customFormat="1" ht="14.25" thickBot="1" thickTop="1">
      <c r="A66" s="586"/>
      <c r="B66" s="166"/>
      <c r="C66" s="144" t="s">
        <v>51</v>
      </c>
      <c r="D66" s="145" t="s">
        <v>0</v>
      </c>
      <c r="E66" s="169"/>
      <c r="F66" s="146">
        <f>'3b. Mobile Source Factors'!$K$19</f>
        <v>12.6126</v>
      </c>
      <c r="G66" s="147">
        <f t="shared" si="4"/>
      </c>
      <c r="H66" s="148">
        <f>'3b. Mobile Source Factors'!$K$34</f>
        <v>2.6455026455026453E-05</v>
      </c>
      <c r="I66" s="149">
        <f t="shared" si="5"/>
      </c>
      <c r="J66" s="148">
        <f>'3b. Mobile Source Factors'!$K$47</f>
        <v>2.8659611992945322E-05</v>
      </c>
      <c r="K66" s="150">
        <f t="shared" si="6"/>
      </c>
      <c r="L66" s="147">
        <f t="shared" si="2"/>
      </c>
      <c r="M66" s="147">
        <f t="shared" si="3"/>
      </c>
      <c r="N66" s="591"/>
      <c r="O66" s="175"/>
      <c r="P66" s="176"/>
      <c r="Q66" s="177"/>
      <c r="R66" s="89"/>
      <c r="S66" s="131"/>
      <c r="T66" s="132"/>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row>
    <row r="67" spans="1:20" ht="14.25" thickBot="1" thickTop="1">
      <c r="A67" s="586">
        <f>'1. Facility'!B15</f>
        <v>8</v>
      </c>
      <c r="B67" s="163" t="s">
        <v>434</v>
      </c>
      <c r="C67" s="122" t="s">
        <v>1</v>
      </c>
      <c r="D67" s="123" t="s">
        <v>0</v>
      </c>
      <c r="E67" s="170"/>
      <c r="F67" s="152">
        <f>'3b. Mobile Source Factors'!$K$7</f>
        <v>19.3599</v>
      </c>
      <c r="G67" s="136">
        <f t="shared" si="4"/>
      </c>
      <c r="H67" s="137">
        <f>'3b. Mobile Source Factors'!$K$31</f>
        <v>1.7857142857142855E-05</v>
      </c>
      <c r="I67" s="143">
        <f t="shared" si="5"/>
      </c>
      <c r="J67" s="139">
        <f>'3b. Mobile Source Factors'!$K$44</f>
        <v>3.3068783068783066E-06</v>
      </c>
      <c r="K67" s="140">
        <f t="shared" si="6"/>
      </c>
      <c r="L67" s="136">
        <f t="shared" si="2"/>
      </c>
      <c r="M67" s="136">
        <f t="shared" si="3"/>
      </c>
      <c r="N67" s="589">
        <f>SUM(L67:L72)</f>
        <v>0</v>
      </c>
      <c r="O67" s="178"/>
      <c r="P67" s="179"/>
      <c r="Q67" s="180"/>
      <c r="S67" s="131"/>
      <c r="T67" s="132"/>
    </row>
    <row r="68" spans="1:20" ht="14.25" thickBot="1" thickTop="1">
      <c r="A68" s="586"/>
      <c r="B68" s="164" t="s">
        <v>435</v>
      </c>
      <c r="C68" s="133" t="s">
        <v>1</v>
      </c>
      <c r="D68" s="134" t="s">
        <v>0</v>
      </c>
      <c r="E68" s="170"/>
      <c r="F68" s="135">
        <f>'3b. Mobile Source Factors'!$K$7</f>
        <v>19.3599</v>
      </c>
      <c r="G68" s="136">
        <f t="shared" si="4"/>
      </c>
      <c r="H68" s="137">
        <f>'3b. Mobile Source Factors'!$K$32</f>
        <v>0.012323633156966489</v>
      </c>
      <c r="I68" s="143">
        <f t="shared" si="5"/>
      </c>
      <c r="J68" s="139">
        <f>'3b. Mobile Source Factors'!$K$45</f>
        <v>0.0004409171075837742</v>
      </c>
      <c r="K68" s="140">
        <f t="shared" si="6"/>
      </c>
      <c r="L68" s="136">
        <f t="shared" si="2"/>
      </c>
      <c r="M68" s="136">
        <f t="shared" si="3"/>
      </c>
      <c r="N68" s="590"/>
      <c r="O68" s="178"/>
      <c r="P68" s="172"/>
      <c r="Q68" s="173"/>
      <c r="S68" s="131"/>
      <c r="T68" s="132"/>
    </row>
    <row r="69" spans="1:20" ht="14.25" thickBot="1" thickTop="1">
      <c r="A69" s="586"/>
      <c r="B69" s="165"/>
      <c r="C69" s="141" t="s">
        <v>2</v>
      </c>
      <c r="D69" s="142" t="s">
        <v>0</v>
      </c>
      <c r="E69" s="168"/>
      <c r="F69" s="135">
        <f>'3b. Mobile Source Factors'!$K$8</f>
        <v>22.513050000000003</v>
      </c>
      <c r="G69" s="136">
        <f t="shared" si="4"/>
      </c>
      <c r="H69" s="137">
        <f>'3b. Mobile Source Factors'!$K$33</f>
        <v>0.00028659611992945327</v>
      </c>
      <c r="I69" s="143">
        <f t="shared" si="5"/>
      </c>
      <c r="J69" s="139">
        <f>'3b. Mobile Source Factors'!$K$46</f>
        <v>0.0010802469135802468</v>
      </c>
      <c r="K69" s="140">
        <f t="shared" si="6"/>
      </c>
      <c r="L69" s="136">
        <f t="shared" si="2"/>
      </c>
      <c r="M69" s="136">
        <f t="shared" si="3"/>
      </c>
      <c r="N69" s="590"/>
      <c r="O69" s="171"/>
      <c r="P69" s="172"/>
      <c r="Q69" s="173"/>
      <c r="S69" s="131"/>
      <c r="T69" s="132"/>
    </row>
    <row r="70" spans="1:20" ht="14.25" thickBot="1" thickTop="1">
      <c r="A70" s="586"/>
      <c r="B70" s="165"/>
      <c r="C70" s="141" t="s">
        <v>2</v>
      </c>
      <c r="D70" s="142" t="s">
        <v>0</v>
      </c>
      <c r="E70" s="168"/>
      <c r="F70" s="135">
        <f>'3b. Mobile Source Factors'!$K$8</f>
        <v>22.513050000000003</v>
      </c>
      <c r="G70" s="136">
        <f t="shared" si="4"/>
      </c>
      <c r="H70" s="137">
        <f>'3b. Mobile Source Factors'!$K$33</f>
        <v>0.00028659611992945327</v>
      </c>
      <c r="I70" s="143">
        <f t="shared" si="5"/>
      </c>
      <c r="J70" s="139">
        <f>'3b. Mobile Source Factors'!$K$46</f>
        <v>0.0010802469135802468</v>
      </c>
      <c r="K70" s="140">
        <f t="shared" si="6"/>
      </c>
      <c r="L70" s="136">
        <f t="shared" si="2"/>
      </c>
      <c r="M70" s="136">
        <f t="shared" si="3"/>
      </c>
      <c r="N70" s="590"/>
      <c r="O70" s="171"/>
      <c r="P70" s="172"/>
      <c r="Q70" s="174"/>
      <c r="S70" s="131"/>
      <c r="T70" s="132"/>
    </row>
    <row r="71" spans="1:20" ht="14.25" thickBot="1" thickTop="1">
      <c r="A71" s="586"/>
      <c r="B71" s="164" t="s">
        <v>436</v>
      </c>
      <c r="C71" s="141" t="s">
        <v>51</v>
      </c>
      <c r="D71" s="142" t="s">
        <v>0</v>
      </c>
      <c r="E71" s="168"/>
      <c r="F71" s="135">
        <f>'3b. Mobile Source Factors'!$K$19</f>
        <v>12.6126</v>
      </c>
      <c r="G71" s="136">
        <f t="shared" si="4"/>
      </c>
      <c r="H71" s="139">
        <f>'3b. Mobile Source Factors'!$K$34</f>
        <v>2.6455026455026453E-05</v>
      </c>
      <c r="I71" s="143">
        <f t="shared" si="5"/>
      </c>
      <c r="J71" s="139">
        <f>'3b. Mobile Source Factors'!$K$47</f>
        <v>2.8659611992945322E-05</v>
      </c>
      <c r="K71" s="140">
        <f t="shared" si="6"/>
      </c>
      <c r="L71" s="136">
        <f t="shared" si="2"/>
      </c>
      <c r="M71" s="136">
        <f t="shared" si="3"/>
      </c>
      <c r="N71" s="590"/>
      <c r="O71" s="171"/>
      <c r="P71" s="172"/>
      <c r="Q71" s="174"/>
      <c r="S71" s="131"/>
      <c r="T71" s="132"/>
    </row>
    <row r="72" spans="1:63" s="151" customFormat="1" ht="14.25" thickBot="1" thickTop="1">
      <c r="A72" s="586"/>
      <c r="B72" s="166"/>
      <c r="C72" s="144" t="s">
        <v>51</v>
      </c>
      <c r="D72" s="145" t="s">
        <v>0</v>
      </c>
      <c r="E72" s="169"/>
      <c r="F72" s="146">
        <f>'3b. Mobile Source Factors'!$K$19</f>
        <v>12.6126</v>
      </c>
      <c r="G72" s="147">
        <f t="shared" si="4"/>
      </c>
      <c r="H72" s="148">
        <f>'3b. Mobile Source Factors'!$K$34</f>
        <v>2.6455026455026453E-05</v>
      </c>
      <c r="I72" s="149">
        <f t="shared" si="5"/>
      </c>
      <c r="J72" s="148">
        <f>'3b. Mobile Source Factors'!$K$47</f>
        <v>2.8659611992945322E-05</v>
      </c>
      <c r="K72" s="150">
        <f t="shared" si="6"/>
      </c>
      <c r="L72" s="147">
        <f t="shared" si="2"/>
      </c>
      <c r="M72" s="147">
        <f t="shared" si="3"/>
      </c>
      <c r="N72" s="591"/>
      <c r="O72" s="175"/>
      <c r="P72" s="176"/>
      <c r="Q72" s="177"/>
      <c r="R72" s="89"/>
      <c r="S72" s="131"/>
      <c r="T72" s="132"/>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row>
    <row r="73" spans="1:20" ht="14.25" thickBot="1" thickTop="1">
      <c r="A73" s="586">
        <f>'1. Facility'!B16</f>
        <v>9</v>
      </c>
      <c r="B73" s="163" t="s">
        <v>434</v>
      </c>
      <c r="C73" s="122" t="s">
        <v>1</v>
      </c>
      <c r="D73" s="123" t="s">
        <v>0</v>
      </c>
      <c r="E73" s="170"/>
      <c r="F73" s="152">
        <f>'3b. Mobile Source Factors'!$K$7</f>
        <v>19.3599</v>
      </c>
      <c r="G73" s="136">
        <f t="shared" si="4"/>
      </c>
      <c r="H73" s="137">
        <f>'3b. Mobile Source Factors'!$K$31</f>
        <v>1.7857142857142855E-05</v>
      </c>
      <c r="I73" s="143">
        <f t="shared" si="5"/>
      </c>
      <c r="J73" s="139">
        <f>'3b. Mobile Source Factors'!$K$44</f>
        <v>3.3068783068783066E-06</v>
      </c>
      <c r="K73" s="140">
        <f t="shared" si="6"/>
      </c>
      <c r="L73" s="136">
        <f t="shared" si="2"/>
      </c>
      <c r="M73" s="136">
        <f t="shared" si="3"/>
      </c>
      <c r="N73" s="589">
        <f>SUM(L73:L78)</f>
        <v>0</v>
      </c>
      <c r="O73" s="178"/>
      <c r="P73" s="179"/>
      <c r="Q73" s="180"/>
      <c r="S73" s="131"/>
      <c r="T73" s="132"/>
    </row>
    <row r="74" spans="1:20" ht="14.25" thickBot="1" thickTop="1">
      <c r="A74" s="586"/>
      <c r="B74" s="164" t="s">
        <v>435</v>
      </c>
      <c r="C74" s="133" t="s">
        <v>1</v>
      </c>
      <c r="D74" s="134" t="s">
        <v>0</v>
      </c>
      <c r="E74" s="168"/>
      <c r="F74" s="135">
        <f>'3b. Mobile Source Factors'!$K$7</f>
        <v>19.3599</v>
      </c>
      <c r="G74" s="136">
        <f t="shared" si="4"/>
      </c>
      <c r="H74" s="137">
        <f>'3b. Mobile Source Factors'!$K$32</f>
        <v>0.012323633156966489</v>
      </c>
      <c r="I74" s="143">
        <f t="shared" si="5"/>
      </c>
      <c r="J74" s="139">
        <f>'3b. Mobile Source Factors'!$K$45</f>
        <v>0.0004409171075837742</v>
      </c>
      <c r="K74" s="140">
        <f t="shared" si="6"/>
      </c>
      <c r="L74" s="136">
        <f t="shared" si="2"/>
      </c>
      <c r="M74" s="136">
        <f t="shared" si="3"/>
      </c>
      <c r="N74" s="590"/>
      <c r="O74" s="171"/>
      <c r="P74" s="172"/>
      <c r="Q74" s="173"/>
      <c r="S74" s="131"/>
      <c r="T74" s="132"/>
    </row>
    <row r="75" spans="1:20" ht="14.25" thickBot="1" thickTop="1">
      <c r="A75" s="586"/>
      <c r="B75" s="165"/>
      <c r="C75" s="141" t="s">
        <v>2</v>
      </c>
      <c r="D75" s="142" t="s">
        <v>0</v>
      </c>
      <c r="E75" s="168"/>
      <c r="F75" s="135">
        <f>'3b. Mobile Source Factors'!$K$8</f>
        <v>22.513050000000003</v>
      </c>
      <c r="G75" s="136">
        <f t="shared" si="4"/>
      </c>
      <c r="H75" s="137">
        <f>'3b. Mobile Source Factors'!$K$33</f>
        <v>0.00028659611992945327</v>
      </c>
      <c r="I75" s="143">
        <f t="shared" si="5"/>
      </c>
      <c r="J75" s="139">
        <f>'3b. Mobile Source Factors'!$K$46</f>
        <v>0.0010802469135802468</v>
      </c>
      <c r="K75" s="140">
        <f t="shared" si="6"/>
      </c>
      <c r="L75" s="136">
        <f t="shared" si="2"/>
      </c>
      <c r="M75" s="136">
        <f t="shared" si="3"/>
      </c>
      <c r="N75" s="590"/>
      <c r="O75" s="171"/>
      <c r="P75" s="172"/>
      <c r="Q75" s="173"/>
      <c r="S75" s="131"/>
      <c r="T75" s="132"/>
    </row>
    <row r="76" spans="1:20" ht="14.25" thickBot="1" thickTop="1">
      <c r="A76" s="586"/>
      <c r="B76" s="165"/>
      <c r="C76" s="141" t="s">
        <v>2</v>
      </c>
      <c r="D76" s="142" t="s">
        <v>0</v>
      </c>
      <c r="E76" s="168"/>
      <c r="F76" s="135">
        <f>'3b. Mobile Source Factors'!$K$8</f>
        <v>22.513050000000003</v>
      </c>
      <c r="G76" s="136">
        <f t="shared" si="4"/>
      </c>
      <c r="H76" s="137">
        <f>'3b. Mobile Source Factors'!$K$33</f>
        <v>0.00028659611992945327</v>
      </c>
      <c r="I76" s="143">
        <f t="shared" si="5"/>
      </c>
      <c r="J76" s="139">
        <f>'3b. Mobile Source Factors'!$K$46</f>
        <v>0.0010802469135802468</v>
      </c>
      <c r="K76" s="140">
        <f t="shared" si="6"/>
      </c>
      <c r="L76" s="136">
        <f t="shared" si="2"/>
      </c>
      <c r="M76" s="136">
        <f t="shared" si="3"/>
      </c>
      <c r="N76" s="590"/>
      <c r="O76" s="171"/>
      <c r="P76" s="172"/>
      <c r="Q76" s="174"/>
      <c r="S76" s="131"/>
      <c r="T76" s="132"/>
    </row>
    <row r="77" spans="1:20" ht="14.25" thickBot="1" thickTop="1">
      <c r="A77" s="586"/>
      <c r="B77" s="164" t="s">
        <v>436</v>
      </c>
      <c r="C77" s="141" t="s">
        <v>51</v>
      </c>
      <c r="D77" s="142" t="s">
        <v>0</v>
      </c>
      <c r="E77" s="168"/>
      <c r="F77" s="135">
        <f>'3b. Mobile Source Factors'!$K$19</f>
        <v>12.6126</v>
      </c>
      <c r="G77" s="136">
        <f t="shared" si="4"/>
      </c>
      <c r="H77" s="137">
        <f>'3b. Mobile Source Factors'!$K$34</f>
        <v>2.6455026455026453E-05</v>
      </c>
      <c r="I77" s="143">
        <f t="shared" si="5"/>
      </c>
      <c r="J77" s="139">
        <f>'3b. Mobile Source Factors'!$K$47</f>
        <v>2.8659611992945322E-05</v>
      </c>
      <c r="K77" s="140">
        <f t="shared" si="6"/>
      </c>
      <c r="L77" s="136">
        <f t="shared" si="2"/>
      </c>
      <c r="M77" s="136">
        <f t="shared" si="3"/>
      </c>
      <c r="N77" s="590"/>
      <c r="O77" s="171"/>
      <c r="P77" s="172"/>
      <c r="Q77" s="174"/>
      <c r="S77" s="131"/>
      <c r="T77" s="132"/>
    </row>
    <row r="78" spans="1:63" s="151" customFormat="1" ht="14.25" thickBot="1" thickTop="1">
      <c r="A78" s="586"/>
      <c r="B78" s="166"/>
      <c r="C78" s="144" t="s">
        <v>51</v>
      </c>
      <c r="D78" s="145" t="s">
        <v>0</v>
      </c>
      <c r="E78" s="169"/>
      <c r="F78" s="146">
        <f>'3b. Mobile Source Factors'!$K$19</f>
        <v>12.6126</v>
      </c>
      <c r="G78" s="147">
        <f t="shared" si="4"/>
      </c>
      <c r="H78" s="153">
        <f>'3b. Mobile Source Factors'!$K$34</f>
        <v>2.6455026455026453E-05</v>
      </c>
      <c r="I78" s="149">
        <f t="shared" si="5"/>
      </c>
      <c r="J78" s="148">
        <f>'3b. Mobile Source Factors'!$K$47</f>
        <v>2.8659611992945322E-05</v>
      </c>
      <c r="K78" s="150">
        <f t="shared" si="6"/>
      </c>
      <c r="L78" s="147">
        <f t="shared" si="2"/>
      </c>
      <c r="M78" s="147">
        <f t="shared" si="3"/>
      </c>
      <c r="N78" s="591"/>
      <c r="O78" s="175"/>
      <c r="P78" s="176"/>
      <c r="Q78" s="177"/>
      <c r="R78" s="89"/>
      <c r="S78" s="131"/>
      <c r="T78" s="132"/>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row>
    <row r="79" spans="1:20" ht="14.25" thickBot="1" thickTop="1">
      <c r="A79" s="586">
        <f>'1. Facility'!B17</f>
        <v>10</v>
      </c>
      <c r="B79" s="163" t="s">
        <v>434</v>
      </c>
      <c r="C79" s="122" t="s">
        <v>1</v>
      </c>
      <c r="D79" s="123" t="s">
        <v>0</v>
      </c>
      <c r="E79" s="170"/>
      <c r="F79" s="152">
        <f>'3b. Mobile Source Factors'!$K$7</f>
        <v>19.3599</v>
      </c>
      <c r="G79" s="136">
        <f t="shared" si="4"/>
      </c>
      <c r="H79" s="137">
        <f>'3b. Mobile Source Factors'!$K$31</f>
        <v>1.7857142857142855E-05</v>
      </c>
      <c r="I79" s="143">
        <f t="shared" si="5"/>
      </c>
      <c r="J79" s="139">
        <f>'3b. Mobile Source Factors'!$K$44</f>
        <v>3.3068783068783066E-06</v>
      </c>
      <c r="K79" s="140">
        <f t="shared" si="6"/>
      </c>
      <c r="L79" s="136">
        <f t="shared" si="2"/>
      </c>
      <c r="M79" s="136">
        <f t="shared" si="3"/>
      </c>
      <c r="N79" s="589">
        <f>SUM(L79:L84)</f>
        <v>0</v>
      </c>
      <c r="O79" s="178"/>
      <c r="P79" s="179"/>
      <c r="Q79" s="180"/>
      <c r="S79" s="131"/>
      <c r="T79" s="132"/>
    </row>
    <row r="80" spans="1:20" ht="14.25" thickBot="1" thickTop="1">
      <c r="A80" s="586"/>
      <c r="B80" s="164" t="s">
        <v>435</v>
      </c>
      <c r="C80" s="133" t="s">
        <v>1</v>
      </c>
      <c r="D80" s="134" t="s">
        <v>0</v>
      </c>
      <c r="E80" s="170"/>
      <c r="F80" s="135">
        <f>'3b. Mobile Source Factors'!$K$7</f>
        <v>19.3599</v>
      </c>
      <c r="G80" s="136">
        <f t="shared" si="4"/>
      </c>
      <c r="H80" s="137">
        <f>'3b. Mobile Source Factors'!$K$32</f>
        <v>0.012323633156966489</v>
      </c>
      <c r="I80" s="143">
        <f t="shared" si="5"/>
      </c>
      <c r="J80" s="139">
        <f>'3b. Mobile Source Factors'!$K$45</f>
        <v>0.0004409171075837742</v>
      </c>
      <c r="K80" s="140">
        <f t="shared" si="6"/>
      </c>
      <c r="L80" s="136">
        <f t="shared" si="2"/>
      </c>
      <c r="M80" s="136">
        <f t="shared" si="3"/>
      </c>
      <c r="N80" s="590"/>
      <c r="O80" s="178"/>
      <c r="P80" s="172"/>
      <c r="Q80" s="173"/>
      <c r="S80" s="131"/>
      <c r="T80" s="132"/>
    </row>
    <row r="81" spans="1:20" ht="14.25" thickBot="1" thickTop="1">
      <c r="A81" s="586"/>
      <c r="B81" s="165"/>
      <c r="C81" s="141" t="s">
        <v>2</v>
      </c>
      <c r="D81" s="142" t="s">
        <v>0</v>
      </c>
      <c r="E81" s="168"/>
      <c r="F81" s="135">
        <f>'3b. Mobile Source Factors'!$K$8</f>
        <v>22.513050000000003</v>
      </c>
      <c r="G81" s="136">
        <f t="shared" si="4"/>
      </c>
      <c r="H81" s="137">
        <f>'3b. Mobile Source Factors'!$K$33</f>
        <v>0.00028659611992945327</v>
      </c>
      <c r="I81" s="143">
        <f t="shared" si="5"/>
      </c>
      <c r="J81" s="139">
        <f>'3b. Mobile Source Factors'!$K$46</f>
        <v>0.0010802469135802468</v>
      </c>
      <c r="K81" s="140">
        <f t="shared" si="6"/>
      </c>
      <c r="L81" s="136">
        <f t="shared" si="2"/>
      </c>
      <c r="M81" s="136">
        <f t="shared" si="3"/>
      </c>
      <c r="N81" s="590"/>
      <c r="O81" s="171"/>
      <c r="P81" s="172"/>
      <c r="Q81" s="173"/>
      <c r="S81" s="131"/>
      <c r="T81" s="132"/>
    </row>
    <row r="82" spans="1:20" ht="14.25" thickBot="1" thickTop="1">
      <c r="A82" s="586"/>
      <c r="B82" s="165"/>
      <c r="C82" s="141" t="s">
        <v>2</v>
      </c>
      <c r="D82" s="142" t="s">
        <v>0</v>
      </c>
      <c r="E82" s="168"/>
      <c r="F82" s="135">
        <f>'3b. Mobile Source Factors'!$K$8</f>
        <v>22.513050000000003</v>
      </c>
      <c r="G82" s="136">
        <f t="shared" si="4"/>
      </c>
      <c r="H82" s="137">
        <f>'3b. Mobile Source Factors'!$K$33</f>
        <v>0.00028659611992945327</v>
      </c>
      <c r="I82" s="143">
        <f t="shared" si="5"/>
      </c>
      <c r="J82" s="139">
        <f>'3b. Mobile Source Factors'!$K$46</f>
        <v>0.0010802469135802468</v>
      </c>
      <c r="K82" s="140">
        <f t="shared" si="6"/>
      </c>
      <c r="L82" s="136">
        <f t="shared" si="2"/>
      </c>
      <c r="M82" s="136">
        <f t="shared" si="3"/>
      </c>
      <c r="N82" s="590"/>
      <c r="O82" s="171"/>
      <c r="P82" s="172"/>
      <c r="Q82" s="174"/>
      <c r="S82" s="131"/>
      <c r="T82" s="132"/>
    </row>
    <row r="83" spans="1:20" ht="14.25" thickBot="1" thickTop="1">
      <c r="A83" s="586"/>
      <c r="B83" s="164" t="s">
        <v>436</v>
      </c>
      <c r="C83" s="141" t="s">
        <v>51</v>
      </c>
      <c r="D83" s="142" t="s">
        <v>0</v>
      </c>
      <c r="E83" s="168"/>
      <c r="F83" s="135">
        <f>'3b. Mobile Source Factors'!$K$19</f>
        <v>12.6126</v>
      </c>
      <c r="G83" s="136">
        <f t="shared" si="4"/>
      </c>
      <c r="H83" s="137">
        <f>'3b. Mobile Source Factors'!$K$34</f>
        <v>2.6455026455026453E-05</v>
      </c>
      <c r="I83" s="143">
        <f t="shared" si="5"/>
      </c>
      <c r="J83" s="139">
        <f>'3b. Mobile Source Factors'!$K$47</f>
        <v>2.8659611992945322E-05</v>
      </c>
      <c r="K83" s="140">
        <f t="shared" si="6"/>
      </c>
      <c r="L83" s="136">
        <f t="shared" si="2"/>
      </c>
      <c r="M83" s="136">
        <f t="shared" si="3"/>
      </c>
      <c r="N83" s="590"/>
      <c r="O83" s="171"/>
      <c r="P83" s="172"/>
      <c r="Q83" s="174"/>
      <c r="S83" s="131"/>
      <c r="T83" s="132"/>
    </row>
    <row r="84" spans="1:63" s="151" customFormat="1" ht="14.25" thickBot="1" thickTop="1">
      <c r="A84" s="586"/>
      <c r="B84" s="166"/>
      <c r="C84" s="144" t="s">
        <v>51</v>
      </c>
      <c r="D84" s="145" t="s">
        <v>0</v>
      </c>
      <c r="E84" s="169"/>
      <c r="F84" s="146">
        <f>'3b. Mobile Source Factors'!$K$19</f>
        <v>12.6126</v>
      </c>
      <c r="G84" s="147">
        <f t="shared" si="4"/>
      </c>
      <c r="H84" s="153">
        <f>'3b. Mobile Source Factors'!$K$34</f>
        <v>2.6455026455026453E-05</v>
      </c>
      <c r="I84" s="149">
        <f t="shared" si="5"/>
      </c>
      <c r="J84" s="148">
        <f>'3b. Mobile Source Factors'!$K$47</f>
        <v>2.8659611992945322E-05</v>
      </c>
      <c r="K84" s="150">
        <f t="shared" si="6"/>
      </c>
      <c r="L84" s="147">
        <f t="shared" si="2"/>
      </c>
      <c r="M84" s="147">
        <f t="shared" si="3"/>
      </c>
      <c r="N84" s="591"/>
      <c r="O84" s="175"/>
      <c r="P84" s="176"/>
      <c r="Q84" s="177"/>
      <c r="R84" s="89"/>
      <c r="S84" s="131"/>
      <c r="T84" s="132"/>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row>
    <row r="85" spans="1:63" s="73" customFormat="1" ht="14.25" thickBot="1" thickTop="1">
      <c r="A85" s="595" t="s">
        <v>4</v>
      </c>
      <c r="B85" s="595"/>
      <c r="C85" s="595"/>
      <c r="D85" s="595"/>
      <c r="E85" s="595"/>
      <c r="F85" s="595"/>
      <c r="G85" s="595"/>
      <c r="H85" s="595"/>
      <c r="I85" s="595"/>
      <c r="J85" s="595"/>
      <c r="K85" s="595"/>
      <c r="L85" s="595"/>
      <c r="M85" s="595"/>
      <c r="N85" s="595"/>
      <c r="O85" s="595"/>
      <c r="P85" s="596"/>
      <c r="Q85" s="596"/>
      <c r="R85" s="89"/>
      <c r="S85" s="131"/>
      <c r="T85" s="132"/>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row>
    <row r="86" spans="1:20" ht="14.25" thickBot="1" thickTop="1">
      <c r="A86" s="586">
        <f>A25</f>
        <v>1</v>
      </c>
      <c r="B86" s="167"/>
      <c r="C86" s="154" t="s">
        <v>1</v>
      </c>
      <c r="D86" s="155" t="s">
        <v>0</v>
      </c>
      <c r="E86" s="170"/>
      <c r="F86" s="152">
        <f>'3b. Mobile Source Factors'!$K$7</f>
        <v>19.3599</v>
      </c>
      <c r="G86" s="136">
        <f t="shared" si="4"/>
      </c>
      <c r="H86" s="137">
        <f>'3b. Mobile Source Factors'!$K$32</f>
        <v>0.012323633156966489</v>
      </c>
      <c r="I86" s="143">
        <f aca="true" t="shared" si="7" ref="I86:I105">IF(E86&gt;0,E86*H86*$I$8/2000,"")</f>
      </c>
      <c r="J86" s="139">
        <f>'3b. Mobile Source Factors'!$K$45</f>
        <v>0.0004409171075837742</v>
      </c>
      <c r="K86" s="140">
        <f aca="true" t="shared" si="8" ref="K86:K105">IF(E86&gt;0,E86*J86*$I$9/2000,"")</f>
      </c>
      <c r="L86" s="136">
        <f aca="true" t="shared" si="9" ref="L86:L91">IF(E86&gt;0,G86+I86+K86,0)</f>
        <v>0</v>
      </c>
      <c r="M86" s="136">
        <f t="shared" si="3"/>
      </c>
      <c r="N86" s="598">
        <f>L86+L87</f>
        <v>0</v>
      </c>
      <c r="O86" s="178"/>
      <c r="P86" s="181"/>
      <c r="Q86" s="182"/>
      <c r="S86" s="131"/>
      <c r="T86" s="131"/>
    </row>
    <row r="87" spans="1:63" s="151" customFormat="1" ht="14.25" thickBot="1" thickTop="1">
      <c r="A87" s="586"/>
      <c r="B87" s="166"/>
      <c r="C87" s="156" t="s">
        <v>2</v>
      </c>
      <c r="D87" s="157" t="s">
        <v>0</v>
      </c>
      <c r="E87" s="169"/>
      <c r="F87" s="146">
        <f>'3b. Mobile Source Factors'!$K$8</f>
        <v>22.513050000000003</v>
      </c>
      <c r="G87" s="147">
        <f t="shared" si="4"/>
      </c>
      <c r="H87" s="153">
        <f>'3b. Mobile Source Factors'!$K$35</f>
        <v>0.001763668430335097</v>
      </c>
      <c r="I87" s="149">
        <f t="shared" si="7"/>
      </c>
      <c r="J87" s="148">
        <f>'3b. Mobile Source Factors'!$K$48</f>
        <v>0.0005731922398589065</v>
      </c>
      <c r="K87" s="150">
        <f t="shared" si="8"/>
      </c>
      <c r="L87" s="147">
        <f t="shared" si="9"/>
        <v>0</v>
      </c>
      <c r="M87" s="147">
        <f t="shared" si="3"/>
      </c>
      <c r="N87" s="591"/>
      <c r="O87" s="175"/>
      <c r="P87" s="176"/>
      <c r="Q87" s="177"/>
      <c r="R87" s="89"/>
      <c r="S87" s="131"/>
      <c r="T87" s="131"/>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row>
    <row r="88" spans="1:20" ht="14.25" thickBot="1" thickTop="1">
      <c r="A88" s="586">
        <f>A31</f>
        <v>2</v>
      </c>
      <c r="B88" s="167"/>
      <c r="C88" s="154" t="s">
        <v>1</v>
      </c>
      <c r="D88" s="155" t="s">
        <v>0</v>
      </c>
      <c r="E88" s="170"/>
      <c r="F88" s="152">
        <f>'3b. Mobile Source Factors'!$K$7</f>
        <v>19.3599</v>
      </c>
      <c r="G88" s="136">
        <f t="shared" si="4"/>
      </c>
      <c r="H88" s="137">
        <f>'3b. Mobile Source Factors'!$K$32</f>
        <v>0.012323633156966489</v>
      </c>
      <c r="I88" s="143">
        <f t="shared" si="7"/>
      </c>
      <c r="J88" s="139">
        <f>'3b. Mobile Source Factors'!$K$45</f>
        <v>0.0004409171075837742</v>
      </c>
      <c r="K88" s="140">
        <f t="shared" si="8"/>
      </c>
      <c r="L88" s="136">
        <f t="shared" si="9"/>
        <v>0</v>
      </c>
      <c r="M88" s="136">
        <f t="shared" si="3"/>
      </c>
      <c r="N88" s="598">
        <f>L88+L89</f>
        <v>0</v>
      </c>
      <c r="O88" s="178"/>
      <c r="P88" s="179"/>
      <c r="Q88" s="183"/>
      <c r="S88" s="131"/>
      <c r="T88" s="131"/>
    </row>
    <row r="89" spans="1:63" s="151" customFormat="1" ht="14.25" thickBot="1" thickTop="1">
      <c r="A89" s="586"/>
      <c r="B89" s="166"/>
      <c r="C89" s="156" t="s">
        <v>2</v>
      </c>
      <c r="D89" s="157" t="s">
        <v>0</v>
      </c>
      <c r="E89" s="169"/>
      <c r="F89" s="146">
        <f>'3b. Mobile Source Factors'!$K$8</f>
        <v>22.513050000000003</v>
      </c>
      <c r="G89" s="147">
        <f t="shared" si="4"/>
      </c>
      <c r="H89" s="153">
        <f>'3b. Mobile Source Factors'!$K$35</f>
        <v>0.001763668430335097</v>
      </c>
      <c r="I89" s="149">
        <f t="shared" si="7"/>
      </c>
      <c r="J89" s="148">
        <f>'3b. Mobile Source Factors'!$K$48</f>
        <v>0.0005731922398589065</v>
      </c>
      <c r="K89" s="150">
        <f t="shared" si="8"/>
      </c>
      <c r="L89" s="147">
        <f t="shared" si="9"/>
        <v>0</v>
      </c>
      <c r="M89" s="147">
        <f t="shared" si="3"/>
      </c>
      <c r="N89" s="591"/>
      <c r="O89" s="175"/>
      <c r="P89" s="184"/>
      <c r="Q89" s="175"/>
      <c r="R89" s="89"/>
      <c r="S89" s="131"/>
      <c r="T89" s="131"/>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row>
    <row r="90" spans="1:20" ht="14.25" thickBot="1" thickTop="1">
      <c r="A90" s="586">
        <f>A37</f>
        <v>3</v>
      </c>
      <c r="B90" s="167"/>
      <c r="C90" s="154" t="s">
        <v>1</v>
      </c>
      <c r="D90" s="155" t="s">
        <v>0</v>
      </c>
      <c r="E90" s="170"/>
      <c r="F90" s="152">
        <f>'3b. Mobile Source Factors'!$K$7</f>
        <v>19.3599</v>
      </c>
      <c r="G90" s="136">
        <f t="shared" si="4"/>
      </c>
      <c r="H90" s="137">
        <f>'3b. Mobile Source Factors'!$K$32</f>
        <v>0.012323633156966489</v>
      </c>
      <c r="I90" s="143">
        <f t="shared" si="7"/>
      </c>
      <c r="J90" s="139">
        <f>'3b. Mobile Source Factors'!$K$45</f>
        <v>0.0004409171075837742</v>
      </c>
      <c r="K90" s="140">
        <f t="shared" si="8"/>
      </c>
      <c r="L90" s="136">
        <f t="shared" si="9"/>
        <v>0</v>
      </c>
      <c r="M90" s="136">
        <f aca="true" t="shared" si="10" ref="M90:M95">IF(E90&gt;0,(G90/(G90+I90+K90))*100,"")</f>
      </c>
      <c r="N90" s="598">
        <f>L90+L91</f>
        <v>0</v>
      </c>
      <c r="O90" s="178"/>
      <c r="P90" s="179"/>
      <c r="Q90" s="185"/>
      <c r="S90" s="131"/>
      <c r="T90" s="131"/>
    </row>
    <row r="91" spans="1:63" s="151" customFormat="1" ht="14.25" thickBot="1" thickTop="1">
      <c r="A91" s="586"/>
      <c r="B91" s="166"/>
      <c r="C91" s="156" t="s">
        <v>2</v>
      </c>
      <c r="D91" s="157" t="s">
        <v>0</v>
      </c>
      <c r="E91" s="169"/>
      <c r="F91" s="146">
        <f>'3b. Mobile Source Factors'!$K$8</f>
        <v>22.513050000000003</v>
      </c>
      <c r="G91" s="147">
        <f aca="true" t="shared" si="11" ref="G91:G96">IF(E91&gt;0,E91*F91/2000,"")</f>
      </c>
      <c r="H91" s="153">
        <f>'3b. Mobile Source Factors'!$K$35</f>
        <v>0.001763668430335097</v>
      </c>
      <c r="I91" s="149">
        <f t="shared" si="7"/>
      </c>
      <c r="J91" s="148">
        <f>'3b. Mobile Source Factors'!$K$48</f>
        <v>0.0005731922398589065</v>
      </c>
      <c r="K91" s="150">
        <f t="shared" si="8"/>
      </c>
      <c r="L91" s="147">
        <f t="shared" si="9"/>
        <v>0</v>
      </c>
      <c r="M91" s="147">
        <f t="shared" si="10"/>
      </c>
      <c r="N91" s="591"/>
      <c r="O91" s="175"/>
      <c r="P91" s="176"/>
      <c r="Q91" s="177"/>
      <c r="R91" s="89"/>
      <c r="S91" s="131"/>
      <c r="T91" s="131"/>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row>
    <row r="92" spans="1:20" ht="14.25" thickBot="1" thickTop="1">
      <c r="A92" s="586">
        <f>A43</f>
        <v>4</v>
      </c>
      <c r="B92" s="167"/>
      <c r="C92" s="154" t="s">
        <v>1</v>
      </c>
      <c r="D92" s="155" t="s">
        <v>0</v>
      </c>
      <c r="E92" s="170"/>
      <c r="F92" s="152">
        <f>'3b. Mobile Source Factors'!$K$7</f>
        <v>19.3599</v>
      </c>
      <c r="G92" s="136">
        <f t="shared" si="11"/>
      </c>
      <c r="H92" s="137">
        <f>'3b. Mobile Source Factors'!$K$32</f>
        <v>0.012323633156966489</v>
      </c>
      <c r="I92" s="143">
        <f t="shared" si="7"/>
      </c>
      <c r="J92" s="139">
        <f>'3b. Mobile Source Factors'!$K$45</f>
        <v>0.0004409171075837742</v>
      </c>
      <c r="K92" s="140">
        <f t="shared" si="8"/>
      </c>
      <c r="L92" s="136">
        <f>IF(E92&gt;0,G92+I92+K92,0)</f>
        <v>0</v>
      </c>
      <c r="M92" s="136">
        <f t="shared" si="10"/>
      </c>
      <c r="N92" s="598">
        <f>L92+L93</f>
        <v>0</v>
      </c>
      <c r="O92" s="178"/>
      <c r="P92" s="179"/>
      <c r="Q92" s="185"/>
      <c r="S92" s="131"/>
      <c r="T92" s="131"/>
    </row>
    <row r="93" spans="1:63" s="151" customFormat="1" ht="14.25" thickBot="1" thickTop="1">
      <c r="A93" s="586"/>
      <c r="B93" s="166"/>
      <c r="C93" s="156" t="s">
        <v>2</v>
      </c>
      <c r="D93" s="157" t="s">
        <v>0</v>
      </c>
      <c r="E93" s="169"/>
      <c r="F93" s="146">
        <f>'3b. Mobile Source Factors'!$K$8</f>
        <v>22.513050000000003</v>
      </c>
      <c r="G93" s="147">
        <f t="shared" si="11"/>
      </c>
      <c r="H93" s="153">
        <f>'3b. Mobile Source Factors'!$K$35</f>
        <v>0.001763668430335097</v>
      </c>
      <c r="I93" s="149">
        <f t="shared" si="7"/>
      </c>
      <c r="J93" s="148">
        <f>'3b. Mobile Source Factors'!$K$48</f>
        <v>0.0005731922398589065</v>
      </c>
      <c r="K93" s="150">
        <f t="shared" si="8"/>
      </c>
      <c r="L93" s="147">
        <f aca="true" t="shared" si="12" ref="L93:L105">IF(E93&gt;0,G93+I93+K93,0)</f>
        <v>0</v>
      </c>
      <c r="M93" s="147">
        <f t="shared" si="10"/>
      </c>
      <c r="N93" s="591"/>
      <c r="O93" s="175"/>
      <c r="P93" s="176"/>
      <c r="Q93" s="177"/>
      <c r="R93" s="89"/>
      <c r="S93" s="131"/>
      <c r="T93" s="131"/>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row>
    <row r="94" spans="1:20" ht="14.25" thickBot="1" thickTop="1">
      <c r="A94" s="586">
        <f>A49</f>
        <v>5</v>
      </c>
      <c r="B94" s="167"/>
      <c r="C94" s="154" t="s">
        <v>1</v>
      </c>
      <c r="D94" s="155" t="s">
        <v>0</v>
      </c>
      <c r="E94" s="170"/>
      <c r="F94" s="152">
        <f>'3b. Mobile Source Factors'!$K$7</f>
        <v>19.3599</v>
      </c>
      <c r="G94" s="136">
        <f t="shared" si="11"/>
      </c>
      <c r="H94" s="137">
        <f>'3b. Mobile Source Factors'!$K$32</f>
        <v>0.012323633156966489</v>
      </c>
      <c r="I94" s="143">
        <f t="shared" si="7"/>
      </c>
      <c r="J94" s="139">
        <f>'3b. Mobile Source Factors'!$K$45</f>
        <v>0.0004409171075837742</v>
      </c>
      <c r="K94" s="140">
        <f t="shared" si="8"/>
      </c>
      <c r="L94" s="136">
        <f t="shared" si="12"/>
        <v>0</v>
      </c>
      <c r="M94" s="136">
        <f t="shared" si="10"/>
      </c>
      <c r="N94" s="598">
        <f>L94+L95</f>
        <v>0</v>
      </c>
      <c r="O94" s="178"/>
      <c r="P94" s="179"/>
      <c r="Q94" s="185"/>
      <c r="S94" s="131"/>
      <c r="T94" s="131"/>
    </row>
    <row r="95" spans="1:63" s="151" customFormat="1" ht="14.25" thickBot="1" thickTop="1">
      <c r="A95" s="586"/>
      <c r="B95" s="166"/>
      <c r="C95" s="156" t="s">
        <v>2</v>
      </c>
      <c r="D95" s="157" t="s">
        <v>0</v>
      </c>
      <c r="E95" s="169"/>
      <c r="F95" s="146">
        <f>'3b. Mobile Source Factors'!$K$8</f>
        <v>22.513050000000003</v>
      </c>
      <c r="G95" s="147">
        <f t="shared" si="11"/>
      </c>
      <c r="H95" s="153">
        <f>'3b. Mobile Source Factors'!$K$35</f>
        <v>0.001763668430335097</v>
      </c>
      <c r="I95" s="149">
        <f t="shared" si="7"/>
      </c>
      <c r="J95" s="148">
        <f>'3b. Mobile Source Factors'!$K$48</f>
        <v>0.0005731922398589065</v>
      </c>
      <c r="K95" s="150">
        <f t="shared" si="8"/>
      </c>
      <c r="L95" s="147">
        <f t="shared" si="12"/>
        <v>0</v>
      </c>
      <c r="M95" s="147">
        <f t="shared" si="10"/>
      </c>
      <c r="N95" s="591"/>
      <c r="O95" s="175"/>
      <c r="P95" s="176"/>
      <c r="Q95" s="177"/>
      <c r="R95" s="89"/>
      <c r="S95" s="131"/>
      <c r="T95" s="131"/>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row>
    <row r="96" spans="1:20" ht="14.25" thickBot="1" thickTop="1">
      <c r="A96" s="586">
        <f>A55</f>
        <v>6</v>
      </c>
      <c r="B96" s="167"/>
      <c r="C96" s="154" t="s">
        <v>1</v>
      </c>
      <c r="D96" s="155" t="s">
        <v>0</v>
      </c>
      <c r="E96" s="170"/>
      <c r="F96" s="152">
        <f>'3b. Mobile Source Factors'!$K$7</f>
        <v>19.3599</v>
      </c>
      <c r="G96" s="136">
        <f t="shared" si="11"/>
      </c>
      <c r="H96" s="137">
        <f>'3b. Mobile Source Factors'!$K$32</f>
        <v>0.012323633156966489</v>
      </c>
      <c r="I96" s="143">
        <f t="shared" si="7"/>
      </c>
      <c r="J96" s="139">
        <f>'3b. Mobile Source Factors'!$K$45</f>
        <v>0.0004409171075837742</v>
      </c>
      <c r="K96" s="140">
        <f t="shared" si="8"/>
      </c>
      <c r="L96" s="136">
        <f t="shared" si="12"/>
        <v>0</v>
      </c>
      <c r="M96" s="136">
        <f aca="true" t="shared" si="13" ref="M96:M103">IF(E96&gt;0,(G96/(G96+I96+K96))*100,"")</f>
      </c>
      <c r="N96" s="598">
        <f>L96+L97</f>
        <v>0</v>
      </c>
      <c r="O96" s="178"/>
      <c r="P96" s="179"/>
      <c r="Q96" s="185"/>
      <c r="S96" s="131"/>
      <c r="T96" s="131"/>
    </row>
    <row r="97" spans="1:63" s="151" customFormat="1" ht="14.25" thickBot="1" thickTop="1">
      <c r="A97" s="586"/>
      <c r="B97" s="166"/>
      <c r="C97" s="156" t="s">
        <v>2</v>
      </c>
      <c r="D97" s="157" t="s">
        <v>0</v>
      </c>
      <c r="E97" s="169"/>
      <c r="F97" s="146">
        <f>'3b. Mobile Source Factors'!$K$8</f>
        <v>22.513050000000003</v>
      </c>
      <c r="G97" s="147">
        <f aca="true" t="shared" si="14" ref="G97:G103">IF(E97&gt;0,E97*F97/2000,"")</f>
      </c>
      <c r="H97" s="153">
        <f>'3b. Mobile Source Factors'!$K$35</f>
        <v>0.001763668430335097</v>
      </c>
      <c r="I97" s="149">
        <f t="shared" si="7"/>
      </c>
      <c r="J97" s="148">
        <f>'3b. Mobile Source Factors'!$K$48</f>
        <v>0.0005731922398589065</v>
      </c>
      <c r="K97" s="150">
        <f t="shared" si="8"/>
      </c>
      <c r="L97" s="147">
        <f t="shared" si="12"/>
        <v>0</v>
      </c>
      <c r="M97" s="147">
        <f t="shared" si="13"/>
      </c>
      <c r="N97" s="591"/>
      <c r="O97" s="175"/>
      <c r="P97" s="176"/>
      <c r="Q97" s="177"/>
      <c r="R97" s="89"/>
      <c r="S97" s="131"/>
      <c r="T97" s="131"/>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row>
    <row r="98" spans="1:20" ht="14.25" thickBot="1" thickTop="1">
      <c r="A98" s="586">
        <f>A61</f>
        <v>7</v>
      </c>
      <c r="B98" s="167"/>
      <c r="C98" s="154" t="s">
        <v>1</v>
      </c>
      <c r="D98" s="155" t="s">
        <v>0</v>
      </c>
      <c r="E98" s="170"/>
      <c r="F98" s="152">
        <f>'3b. Mobile Source Factors'!$K$7</f>
        <v>19.3599</v>
      </c>
      <c r="G98" s="136">
        <f t="shared" si="14"/>
      </c>
      <c r="H98" s="137">
        <f>'3b. Mobile Source Factors'!$K$32</f>
        <v>0.012323633156966489</v>
      </c>
      <c r="I98" s="143">
        <f t="shared" si="7"/>
      </c>
      <c r="J98" s="139">
        <f>'3b. Mobile Source Factors'!$K$45</f>
        <v>0.0004409171075837742</v>
      </c>
      <c r="K98" s="140">
        <f t="shared" si="8"/>
      </c>
      <c r="L98" s="136">
        <f t="shared" si="12"/>
        <v>0</v>
      </c>
      <c r="M98" s="136">
        <f t="shared" si="13"/>
      </c>
      <c r="N98" s="598">
        <f>L98+L99</f>
        <v>0</v>
      </c>
      <c r="O98" s="178"/>
      <c r="P98" s="179"/>
      <c r="Q98" s="185"/>
      <c r="S98" s="131"/>
      <c r="T98" s="131"/>
    </row>
    <row r="99" spans="1:63" s="151" customFormat="1" ht="14.25" thickBot="1" thickTop="1">
      <c r="A99" s="586"/>
      <c r="B99" s="166"/>
      <c r="C99" s="156" t="s">
        <v>2</v>
      </c>
      <c r="D99" s="157" t="s">
        <v>0</v>
      </c>
      <c r="E99" s="169"/>
      <c r="F99" s="146">
        <f>'3b. Mobile Source Factors'!$K$8</f>
        <v>22.513050000000003</v>
      </c>
      <c r="G99" s="147">
        <f t="shared" si="14"/>
      </c>
      <c r="H99" s="153">
        <f>'3b. Mobile Source Factors'!$K$35</f>
        <v>0.001763668430335097</v>
      </c>
      <c r="I99" s="149">
        <f t="shared" si="7"/>
      </c>
      <c r="J99" s="148">
        <f>'3b. Mobile Source Factors'!$K$48</f>
        <v>0.0005731922398589065</v>
      </c>
      <c r="K99" s="150">
        <f t="shared" si="8"/>
      </c>
      <c r="L99" s="147">
        <f t="shared" si="12"/>
        <v>0</v>
      </c>
      <c r="M99" s="147">
        <f t="shared" si="13"/>
      </c>
      <c r="N99" s="591"/>
      <c r="O99" s="175"/>
      <c r="P99" s="176"/>
      <c r="Q99" s="177"/>
      <c r="R99" s="89"/>
      <c r="S99" s="131"/>
      <c r="T99" s="131"/>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row>
    <row r="100" spans="1:20" ht="14.25" thickBot="1" thickTop="1">
      <c r="A100" s="586">
        <f>A67</f>
        <v>8</v>
      </c>
      <c r="B100" s="167"/>
      <c r="C100" s="154" t="s">
        <v>1</v>
      </c>
      <c r="D100" s="155" t="s">
        <v>0</v>
      </c>
      <c r="E100" s="170"/>
      <c r="F100" s="152">
        <f>'3b. Mobile Source Factors'!$K$7</f>
        <v>19.3599</v>
      </c>
      <c r="G100" s="136">
        <f t="shared" si="14"/>
      </c>
      <c r="H100" s="137">
        <f>'3b. Mobile Source Factors'!$K$32</f>
        <v>0.012323633156966489</v>
      </c>
      <c r="I100" s="143">
        <f t="shared" si="7"/>
      </c>
      <c r="J100" s="139">
        <f>'3b. Mobile Source Factors'!$K$45</f>
        <v>0.0004409171075837742</v>
      </c>
      <c r="K100" s="140">
        <f t="shared" si="8"/>
      </c>
      <c r="L100" s="136">
        <f t="shared" si="12"/>
        <v>0</v>
      </c>
      <c r="M100" s="136">
        <f t="shared" si="13"/>
      </c>
      <c r="N100" s="598">
        <f>L100+L101</f>
        <v>0</v>
      </c>
      <c r="O100" s="178"/>
      <c r="P100" s="179"/>
      <c r="Q100" s="185"/>
      <c r="S100" s="131"/>
      <c r="T100" s="131"/>
    </row>
    <row r="101" spans="1:63" s="151" customFormat="1" ht="14.25" thickBot="1" thickTop="1">
      <c r="A101" s="586"/>
      <c r="B101" s="166"/>
      <c r="C101" s="156" t="s">
        <v>2</v>
      </c>
      <c r="D101" s="157" t="s">
        <v>0</v>
      </c>
      <c r="E101" s="169"/>
      <c r="F101" s="146">
        <f>'3b. Mobile Source Factors'!$K$8</f>
        <v>22.513050000000003</v>
      </c>
      <c r="G101" s="147">
        <f t="shared" si="14"/>
      </c>
      <c r="H101" s="153">
        <f>'3b. Mobile Source Factors'!$K$35</f>
        <v>0.001763668430335097</v>
      </c>
      <c r="I101" s="149">
        <f t="shared" si="7"/>
      </c>
      <c r="J101" s="148">
        <f>'3b. Mobile Source Factors'!$K$48</f>
        <v>0.0005731922398589065</v>
      </c>
      <c r="K101" s="150">
        <f t="shared" si="8"/>
      </c>
      <c r="L101" s="147">
        <f t="shared" si="12"/>
        <v>0</v>
      </c>
      <c r="M101" s="147">
        <f t="shared" si="13"/>
      </c>
      <c r="N101" s="591"/>
      <c r="O101" s="175"/>
      <c r="P101" s="176"/>
      <c r="Q101" s="177"/>
      <c r="R101" s="89"/>
      <c r="S101" s="131"/>
      <c r="T101" s="131"/>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row>
    <row r="102" spans="1:20" ht="14.25" thickBot="1" thickTop="1">
      <c r="A102" s="586">
        <f>A73</f>
        <v>9</v>
      </c>
      <c r="B102" s="167"/>
      <c r="C102" s="154" t="s">
        <v>1</v>
      </c>
      <c r="D102" s="155" t="s">
        <v>0</v>
      </c>
      <c r="E102" s="170"/>
      <c r="F102" s="152">
        <f>'3b. Mobile Source Factors'!$K$7</f>
        <v>19.3599</v>
      </c>
      <c r="G102" s="136">
        <f t="shared" si="14"/>
      </c>
      <c r="H102" s="137">
        <f>'3b. Mobile Source Factors'!$K$32</f>
        <v>0.012323633156966489</v>
      </c>
      <c r="I102" s="143">
        <f t="shared" si="7"/>
      </c>
      <c r="J102" s="139">
        <f>'3b. Mobile Source Factors'!$K$45</f>
        <v>0.0004409171075837742</v>
      </c>
      <c r="K102" s="140">
        <f t="shared" si="8"/>
      </c>
      <c r="L102" s="136">
        <f t="shared" si="12"/>
        <v>0</v>
      </c>
      <c r="M102" s="136">
        <f t="shared" si="13"/>
      </c>
      <c r="N102" s="598">
        <f>L102+L103</f>
        <v>0</v>
      </c>
      <c r="O102" s="178"/>
      <c r="P102" s="179"/>
      <c r="Q102" s="185"/>
      <c r="S102" s="131"/>
      <c r="T102" s="131"/>
    </row>
    <row r="103" spans="1:63" s="151" customFormat="1" ht="14.25" thickBot="1" thickTop="1">
      <c r="A103" s="586"/>
      <c r="B103" s="166"/>
      <c r="C103" s="156" t="s">
        <v>2</v>
      </c>
      <c r="D103" s="157" t="s">
        <v>0</v>
      </c>
      <c r="E103" s="169"/>
      <c r="F103" s="146">
        <f>'3b. Mobile Source Factors'!$K$8</f>
        <v>22.513050000000003</v>
      </c>
      <c r="G103" s="147">
        <f t="shared" si="14"/>
      </c>
      <c r="H103" s="153">
        <f>'3b. Mobile Source Factors'!$K$35</f>
        <v>0.001763668430335097</v>
      </c>
      <c r="I103" s="149">
        <f t="shared" si="7"/>
      </c>
      <c r="J103" s="148">
        <f>'3b. Mobile Source Factors'!$K$48</f>
        <v>0.0005731922398589065</v>
      </c>
      <c r="K103" s="150">
        <f t="shared" si="8"/>
      </c>
      <c r="L103" s="147">
        <f t="shared" si="12"/>
        <v>0</v>
      </c>
      <c r="M103" s="147">
        <f t="shared" si="13"/>
      </c>
      <c r="N103" s="591"/>
      <c r="O103" s="175"/>
      <c r="P103" s="176"/>
      <c r="Q103" s="177"/>
      <c r="R103" s="89"/>
      <c r="S103" s="131"/>
      <c r="T103" s="131"/>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row>
    <row r="104" spans="1:20" ht="14.25" thickBot="1" thickTop="1">
      <c r="A104" s="586">
        <f>A79</f>
        <v>10</v>
      </c>
      <c r="B104" s="165"/>
      <c r="C104" s="154" t="s">
        <v>1</v>
      </c>
      <c r="D104" s="155" t="s">
        <v>0</v>
      </c>
      <c r="E104" s="168"/>
      <c r="F104" s="135">
        <f>'3b. Mobile Source Factors'!$K$7</f>
        <v>19.3599</v>
      </c>
      <c r="G104" s="136">
        <f>IF(E104&gt;0,E104*F104/2000,"")</f>
      </c>
      <c r="H104" s="137">
        <f>'3b. Mobile Source Factors'!$K$32</f>
        <v>0.012323633156966489</v>
      </c>
      <c r="I104" s="143">
        <f t="shared" si="7"/>
      </c>
      <c r="J104" s="139">
        <f>'3b. Mobile Source Factors'!$K$45</f>
        <v>0.0004409171075837742</v>
      </c>
      <c r="K104" s="140">
        <f t="shared" si="8"/>
      </c>
      <c r="L104" s="136">
        <f t="shared" si="12"/>
        <v>0</v>
      </c>
      <c r="M104" s="136">
        <f>IF(E104&gt;0,(G104/(G104+I104+K104))*100,"")</f>
      </c>
      <c r="N104" s="598">
        <f>L104+L105</f>
        <v>0</v>
      </c>
      <c r="O104" s="171"/>
      <c r="P104" s="179"/>
      <c r="Q104" s="185"/>
      <c r="S104" s="131"/>
      <c r="T104" s="131"/>
    </row>
    <row r="105" spans="1:63" s="151" customFormat="1" ht="14.25" thickBot="1" thickTop="1">
      <c r="A105" s="586"/>
      <c r="B105" s="166"/>
      <c r="C105" s="156" t="s">
        <v>2</v>
      </c>
      <c r="D105" s="145" t="s">
        <v>0</v>
      </c>
      <c r="E105" s="169"/>
      <c r="F105" s="146">
        <f>'3b. Mobile Source Factors'!$K$8</f>
        <v>22.513050000000003</v>
      </c>
      <c r="G105" s="147">
        <f>IF(E105&gt;0,E105*F105/2000,"")</f>
      </c>
      <c r="H105" s="153">
        <f>'3b. Mobile Source Factors'!$K$35</f>
        <v>0.001763668430335097</v>
      </c>
      <c r="I105" s="149">
        <f t="shared" si="7"/>
      </c>
      <c r="J105" s="148">
        <f>'3b. Mobile Source Factors'!$K$48</f>
        <v>0.0005731922398589065</v>
      </c>
      <c r="K105" s="150">
        <f t="shared" si="8"/>
      </c>
      <c r="L105" s="147">
        <f t="shared" si="12"/>
        <v>0</v>
      </c>
      <c r="M105" s="147">
        <f>IF(E105&gt;0,(G105/(G105+I105+K105))*100,"")</f>
      </c>
      <c r="N105" s="591"/>
      <c r="O105" s="175"/>
      <c r="P105" s="176"/>
      <c r="Q105" s="177"/>
      <c r="R105" s="89"/>
      <c r="S105" s="131"/>
      <c r="T105" s="131"/>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row>
    <row r="106" spans="1:63" s="73" customFormat="1" ht="14.25" thickBot="1" thickTop="1">
      <c r="A106" s="595" t="s">
        <v>5</v>
      </c>
      <c r="B106" s="595"/>
      <c r="C106" s="595"/>
      <c r="D106" s="595"/>
      <c r="E106" s="595"/>
      <c r="F106" s="595"/>
      <c r="G106" s="595"/>
      <c r="H106" s="595"/>
      <c r="I106" s="595"/>
      <c r="J106" s="595"/>
      <c r="K106" s="595"/>
      <c r="L106" s="595"/>
      <c r="M106" s="595"/>
      <c r="N106" s="595"/>
      <c r="O106" s="595"/>
      <c r="P106" s="596"/>
      <c r="Q106" s="596"/>
      <c r="R106" s="89"/>
      <c r="S106" s="131"/>
      <c r="T106" s="131"/>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row>
    <row r="107" spans="1:20" ht="13.5" thickTop="1">
      <c r="A107" s="597">
        <f>A86</f>
        <v>1</v>
      </c>
      <c r="B107" s="167"/>
      <c r="C107" s="154" t="s">
        <v>2</v>
      </c>
      <c r="D107" s="155" t="s">
        <v>0</v>
      </c>
      <c r="E107" s="170"/>
      <c r="F107" s="152">
        <f>'3b. Mobile Source Factors'!$K$8</f>
        <v>22.513050000000003</v>
      </c>
      <c r="G107" s="136">
        <f>IF(E107&gt;0,E107*F107/2000,"")</f>
      </c>
      <c r="H107" s="137">
        <f>'3b. Mobile Source Factors'!$K$36</f>
        <v>0.0012125220458553791</v>
      </c>
      <c r="I107" s="143">
        <f aca="true" t="shared" si="15" ref="I107:I126">IF(E107&gt;0,E107*H107*$I$8/2000,"")</f>
      </c>
      <c r="J107" s="139">
        <f>'3b. Mobile Source Factors'!$K$49</f>
        <v>0.0012125220458553791</v>
      </c>
      <c r="K107" s="140">
        <f aca="true" t="shared" si="16" ref="K107:K126">IF(E107&gt;0,E107*J107*$I$9/2000,"")</f>
      </c>
      <c r="L107" s="136">
        <f>IF(E107&gt;0,(G107+I107+K107),"")</f>
      </c>
      <c r="M107" s="136">
        <f>IF(E107&gt;0,(G107/(G107+I107+K107))*100,"")</f>
      </c>
      <c r="N107" s="598">
        <f>SUM(L107:L108)</f>
        <v>0</v>
      </c>
      <c r="O107" s="178"/>
      <c r="P107" s="181"/>
      <c r="Q107" s="182"/>
      <c r="S107" s="131"/>
      <c r="T107" s="132"/>
    </row>
    <row r="108" spans="1:63" s="151" customFormat="1" ht="13.5" thickBot="1">
      <c r="A108" s="585"/>
      <c r="B108" s="166"/>
      <c r="C108" s="144" t="s">
        <v>3</v>
      </c>
      <c r="D108" s="145" t="s">
        <v>0</v>
      </c>
      <c r="E108" s="169"/>
      <c r="F108" s="146">
        <f>'3b. Mobile Source Factors'!$K$13</f>
        <v>22.513050000000003</v>
      </c>
      <c r="G108" s="147">
        <f>IF(E108&gt;0,E108*F108/2000,"")</f>
      </c>
      <c r="H108" s="153">
        <f>'3b. Mobile Source Factors'!$K$37</f>
        <v>0.0012125220458553791</v>
      </c>
      <c r="I108" s="149">
        <f t="shared" si="15"/>
      </c>
      <c r="J108" s="148">
        <f>'3b. Mobile Source Factors'!$K$50</f>
        <v>0.0013227513227513227</v>
      </c>
      <c r="K108" s="150">
        <f t="shared" si="16"/>
      </c>
      <c r="L108" s="147">
        <f>IF(E108&gt;0,(G108+I108+K108),"")</f>
      </c>
      <c r="M108" s="147">
        <f>IF(E108&gt;0,(G108/(G108+I108+K108))*100,"")</f>
      </c>
      <c r="N108" s="591"/>
      <c r="O108" s="175"/>
      <c r="P108" s="176"/>
      <c r="Q108" s="177"/>
      <c r="R108" s="89"/>
      <c r="S108" s="131"/>
      <c r="T108" s="132"/>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row>
    <row r="109" spans="1:20" ht="13.5" thickTop="1">
      <c r="A109" s="597">
        <f>A88</f>
        <v>2</v>
      </c>
      <c r="B109" s="167"/>
      <c r="C109" s="154" t="s">
        <v>2</v>
      </c>
      <c r="D109" s="155" t="s">
        <v>0</v>
      </c>
      <c r="E109" s="170"/>
      <c r="F109" s="152">
        <f>'3b. Mobile Source Factors'!$K$8</f>
        <v>22.513050000000003</v>
      </c>
      <c r="G109" s="136">
        <f>IF(E109&gt;0,E109*F109/2000,"")</f>
      </c>
      <c r="H109" s="137">
        <f>'3b. Mobile Source Factors'!$K$36</f>
        <v>0.0012125220458553791</v>
      </c>
      <c r="I109" s="143">
        <f t="shared" si="15"/>
      </c>
      <c r="J109" s="139">
        <f>'3b. Mobile Source Factors'!$K$49</f>
        <v>0.0012125220458553791</v>
      </c>
      <c r="K109" s="140">
        <f t="shared" si="16"/>
      </c>
      <c r="L109" s="136">
        <f>IF(E109&gt;0,G109+I109+K109,"")</f>
      </c>
      <c r="M109" s="136">
        <f>IF(E109&gt;0,(G109/(G109+I109+K109))*100,"")</f>
      </c>
      <c r="N109" s="598">
        <f>SUM(L109:L110)</f>
        <v>0</v>
      </c>
      <c r="O109" s="178"/>
      <c r="P109" s="179"/>
      <c r="Q109" s="185"/>
      <c r="S109" s="131"/>
      <c r="T109" s="132"/>
    </row>
    <row r="110" spans="1:63" s="151" customFormat="1" ht="13.5" thickBot="1">
      <c r="A110" s="585"/>
      <c r="B110" s="166"/>
      <c r="C110" s="144" t="s">
        <v>3</v>
      </c>
      <c r="D110" s="145" t="s">
        <v>0</v>
      </c>
      <c r="E110" s="169"/>
      <c r="F110" s="146">
        <f>'3b. Mobile Source Factors'!$K$13</f>
        <v>22.513050000000003</v>
      </c>
      <c r="G110" s="147">
        <f>IF(E110&gt;0,E110*F110/2000,"")</f>
      </c>
      <c r="H110" s="153">
        <f>'3b. Mobile Source Factors'!$K$37</f>
        <v>0.0012125220458553791</v>
      </c>
      <c r="I110" s="149">
        <f t="shared" si="15"/>
      </c>
      <c r="J110" s="148">
        <f>'3b. Mobile Source Factors'!$K$50</f>
        <v>0.0013227513227513227</v>
      </c>
      <c r="K110" s="150">
        <f t="shared" si="16"/>
      </c>
      <c r="L110" s="147">
        <f>IF(E110&gt;0,G110+I110+K110,"")</f>
      </c>
      <c r="M110" s="147">
        <f>IF(E110&gt;0,(G110/(G110+I110+K110))*100,"")</f>
      </c>
      <c r="N110" s="591"/>
      <c r="O110" s="175"/>
      <c r="P110" s="176"/>
      <c r="Q110" s="177"/>
      <c r="R110" s="89"/>
      <c r="S110" s="131"/>
      <c r="T110" s="132"/>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row>
    <row r="111" spans="1:20" ht="13.5" thickTop="1">
      <c r="A111" s="597">
        <f>A90</f>
        <v>3</v>
      </c>
      <c r="B111" s="167"/>
      <c r="C111" s="154" t="s">
        <v>2</v>
      </c>
      <c r="D111" s="155" t="s">
        <v>0</v>
      </c>
      <c r="E111" s="170"/>
      <c r="F111" s="152">
        <f>'3b. Mobile Source Factors'!$K$8</f>
        <v>22.513050000000003</v>
      </c>
      <c r="G111" s="136">
        <f aca="true" t="shared" si="17" ref="G111:G126">IF(E111&gt;0,E111*F111/2000,"")</f>
      </c>
      <c r="H111" s="137">
        <f>'3b. Mobile Source Factors'!$K$36</f>
        <v>0.0012125220458553791</v>
      </c>
      <c r="I111" s="143">
        <f t="shared" si="15"/>
      </c>
      <c r="J111" s="139">
        <f>'3b. Mobile Source Factors'!$K$49</f>
        <v>0.0012125220458553791</v>
      </c>
      <c r="K111" s="140">
        <f t="shared" si="16"/>
      </c>
      <c r="L111" s="136">
        <f aca="true" t="shared" si="18" ref="L111:L126">IF(E111&gt;0,G111+I111+K111,"")</f>
      </c>
      <c r="M111" s="136">
        <f aca="true" t="shared" si="19" ref="M111:M126">IF(E111&gt;0,(G111/(G111+I111+K111))*100,"")</f>
      </c>
      <c r="N111" s="598">
        <f>SUM(L111:L112)</f>
        <v>0</v>
      </c>
      <c r="O111" s="178"/>
      <c r="P111" s="179"/>
      <c r="Q111" s="185"/>
      <c r="S111" s="131"/>
      <c r="T111" s="132"/>
    </row>
    <row r="112" spans="1:63" s="151" customFormat="1" ht="13.5" thickBot="1">
      <c r="A112" s="585"/>
      <c r="B112" s="166"/>
      <c r="C112" s="144" t="s">
        <v>3</v>
      </c>
      <c r="D112" s="145" t="s">
        <v>0</v>
      </c>
      <c r="E112" s="169"/>
      <c r="F112" s="146">
        <f>'3b. Mobile Source Factors'!$K$13</f>
        <v>22.513050000000003</v>
      </c>
      <c r="G112" s="147">
        <f t="shared" si="17"/>
      </c>
      <c r="H112" s="153">
        <f>'3b. Mobile Source Factors'!$K$37</f>
        <v>0.0012125220458553791</v>
      </c>
      <c r="I112" s="149">
        <f t="shared" si="15"/>
      </c>
      <c r="J112" s="148">
        <f>'3b. Mobile Source Factors'!$K$50</f>
        <v>0.0013227513227513227</v>
      </c>
      <c r="K112" s="150">
        <f t="shared" si="16"/>
      </c>
      <c r="L112" s="147">
        <f t="shared" si="18"/>
      </c>
      <c r="M112" s="147">
        <f t="shared" si="19"/>
      </c>
      <c r="N112" s="591"/>
      <c r="O112" s="175"/>
      <c r="P112" s="176"/>
      <c r="Q112" s="177"/>
      <c r="R112" s="89"/>
      <c r="S112" s="131"/>
      <c r="T112" s="132"/>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row>
    <row r="113" spans="1:20" ht="13.5" thickTop="1">
      <c r="A113" s="597">
        <f>A92</f>
        <v>4</v>
      </c>
      <c r="B113" s="167"/>
      <c r="C113" s="154" t="s">
        <v>2</v>
      </c>
      <c r="D113" s="155" t="s">
        <v>0</v>
      </c>
      <c r="E113" s="170"/>
      <c r="F113" s="152">
        <f>'3b. Mobile Source Factors'!$K$8</f>
        <v>22.513050000000003</v>
      </c>
      <c r="G113" s="136">
        <f t="shared" si="17"/>
      </c>
      <c r="H113" s="137">
        <f>'3b. Mobile Source Factors'!$K$36</f>
        <v>0.0012125220458553791</v>
      </c>
      <c r="I113" s="143">
        <f t="shared" si="15"/>
      </c>
      <c r="J113" s="139">
        <f>'3b. Mobile Source Factors'!$K$49</f>
        <v>0.0012125220458553791</v>
      </c>
      <c r="K113" s="140">
        <f t="shared" si="16"/>
      </c>
      <c r="L113" s="136">
        <f t="shared" si="18"/>
      </c>
      <c r="M113" s="136">
        <f t="shared" si="19"/>
      </c>
      <c r="N113" s="598">
        <f>SUM(L113:L114)</f>
        <v>0</v>
      </c>
      <c r="O113" s="178"/>
      <c r="P113" s="179"/>
      <c r="Q113" s="185"/>
      <c r="S113" s="131"/>
      <c r="T113" s="132"/>
    </row>
    <row r="114" spans="1:63" s="151" customFormat="1" ht="13.5" thickBot="1">
      <c r="A114" s="585"/>
      <c r="B114" s="166"/>
      <c r="C114" s="144" t="s">
        <v>3</v>
      </c>
      <c r="D114" s="145" t="s">
        <v>0</v>
      </c>
      <c r="E114" s="169"/>
      <c r="F114" s="146">
        <f>'3b. Mobile Source Factors'!$K$13</f>
        <v>22.513050000000003</v>
      </c>
      <c r="G114" s="147">
        <f t="shared" si="17"/>
      </c>
      <c r="H114" s="153">
        <f>'3b. Mobile Source Factors'!$K$37</f>
        <v>0.0012125220458553791</v>
      </c>
      <c r="I114" s="149">
        <f t="shared" si="15"/>
      </c>
      <c r="J114" s="148">
        <f>'3b. Mobile Source Factors'!$K$50</f>
        <v>0.0013227513227513227</v>
      </c>
      <c r="K114" s="150">
        <f t="shared" si="16"/>
      </c>
      <c r="L114" s="147">
        <f t="shared" si="18"/>
      </c>
      <c r="M114" s="147">
        <f t="shared" si="19"/>
      </c>
      <c r="N114" s="591"/>
      <c r="O114" s="175"/>
      <c r="P114" s="176"/>
      <c r="Q114" s="177"/>
      <c r="R114" s="89"/>
      <c r="S114" s="131"/>
      <c r="T114" s="132"/>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row>
    <row r="115" spans="1:20" ht="13.5" thickTop="1">
      <c r="A115" s="597">
        <f>A94</f>
        <v>5</v>
      </c>
      <c r="B115" s="167"/>
      <c r="C115" s="154" t="s">
        <v>2</v>
      </c>
      <c r="D115" s="155" t="s">
        <v>0</v>
      </c>
      <c r="E115" s="170"/>
      <c r="F115" s="152">
        <f>'3b. Mobile Source Factors'!$K$8</f>
        <v>22.513050000000003</v>
      </c>
      <c r="G115" s="136">
        <f t="shared" si="17"/>
      </c>
      <c r="H115" s="137">
        <f>'3b. Mobile Source Factors'!$K$36</f>
        <v>0.0012125220458553791</v>
      </c>
      <c r="I115" s="143">
        <f t="shared" si="15"/>
      </c>
      <c r="J115" s="139">
        <f>'3b. Mobile Source Factors'!$K$49</f>
        <v>0.0012125220458553791</v>
      </c>
      <c r="K115" s="140">
        <f t="shared" si="16"/>
      </c>
      <c r="L115" s="136">
        <f t="shared" si="18"/>
      </c>
      <c r="M115" s="136">
        <f t="shared" si="19"/>
      </c>
      <c r="N115" s="598">
        <f>SUM(L115:L116)</f>
        <v>0</v>
      </c>
      <c r="O115" s="178"/>
      <c r="P115" s="179"/>
      <c r="Q115" s="185"/>
      <c r="S115" s="131"/>
      <c r="T115" s="132"/>
    </row>
    <row r="116" spans="1:63" s="151" customFormat="1" ht="13.5" thickBot="1">
      <c r="A116" s="585"/>
      <c r="B116" s="166"/>
      <c r="C116" s="144" t="s">
        <v>3</v>
      </c>
      <c r="D116" s="145" t="s">
        <v>0</v>
      </c>
      <c r="E116" s="169"/>
      <c r="F116" s="146">
        <f>'3b. Mobile Source Factors'!$K$13</f>
        <v>22.513050000000003</v>
      </c>
      <c r="G116" s="147">
        <f t="shared" si="17"/>
      </c>
      <c r="H116" s="153">
        <f>'3b. Mobile Source Factors'!$K$37</f>
        <v>0.0012125220458553791</v>
      </c>
      <c r="I116" s="149">
        <f t="shared" si="15"/>
      </c>
      <c r="J116" s="148">
        <f>'3b. Mobile Source Factors'!$K$50</f>
        <v>0.0013227513227513227</v>
      </c>
      <c r="K116" s="150">
        <f t="shared" si="16"/>
      </c>
      <c r="L116" s="147">
        <f t="shared" si="18"/>
      </c>
      <c r="M116" s="147">
        <f t="shared" si="19"/>
      </c>
      <c r="N116" s="591"/>
      <c r="O116" s="175"/>
      <c r="P116" s="176"/>
      <c r="Q116" s="177"/>
      <c r="R116" s="89"/>
      <c r="S116" s="131"/>
      <c r="T116" s="132"/>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row>
    <row r="117" spans="1:20" ht="13.5" thickTop="1">
      <c r="A117" s="597">
        <f>A96</f>
        <v>6</v>
      </c>
      <c r="B117" s="167"/>
      <c r="C117" s="154" t="s">
        <v>2</v>
      </c>
      <c r="D117" s="155" t="s">
        <v>0</v>
      </c>
      <c r="E117" s="170"/>
      <c r="F117" s="152">
        <f>'3b. Mobile Source Factors'!$K$8</f>
        <v>22.513050000000003</v>
      </c>
      <c r="G117" s="136">
        <f t="shared" si="17"/>
      </c>
      <c r="H117" s="137">
        <f>'3b. Mobile Source Factors'!$K$36</f>
        <v>0.0012125220458553791</v>
      </c>
      <c r="I117" s="143">
        <f t="shared" si="15"/>
      </c>
      <c r="J117" s="139">
        <f>'3b. Mobile Source Factors'!$K$49</f>
        <v>0.0012125220458553791</v>
      </c>
      <c r="K117" s="140">
        <f t="shared" si="16"/>
      </c>
      <c r="L117" s="136">
        <f t="shared" si="18"/>
      </c>
      <c r="M117" s="136">
        <f t="shared" si="19"/>
      </c>
      <c r="N117" s="598">
        <f>SUM(L117:L118)</f>
        <v>0</v>
      </c>
      <c r="O117" s="178"/>
      <c r="P117" s="179"/>
      <c r="Q117" s="185"/>
      <c r="S117" s="131"/>
      <c r="T117" s="132"/>
    </row>
    <row r="118" spans="1:63" s="151" customFormat="1" ht="13.5" thickBot="1">
      <c r="A118" s="585"/>
      <c r="B118" s="166"/>
      <c r="C118" s="144" t="s">
        <v>3</v>
      </c>
      <c r="D118" s="145" t="s">
        <v>0</v>
      </c>
      <c r="E118" s="169"/>
      <c r="F118" s="146">
        <f>'3b. Mobile Source Factors'!$K$13</f>
        <v>22.513050000000003</v>
      </c>
      <c r="G118" s="147">
        <f t="shared" si="17"/>
      </c>
      <c r="H118" s="153">
        <f>'3b. Mobile Source Factors'!$K$37</f>
        <v>0.0012125220458553791</v>
      </c>
      <c r="I118" s="149">
        <f t="shared" si="15"/>
      </c>
      <c r="J118" s="148">
        <f>'3b. Mobile Source Factors'!$K$50</f>
        <v>0.0013227513227513227</v>
      </c>
      <c r="K118" s="150">
        <f t="shared" si="16"/>
      </c>
      <c r="L118" s="147">
        <f t="shared" si="18"/>
      </c>
      <c r="M118" s="147">
        <f t="shared" si="19"/>
      </c>
      <c r="N118" s="591"/>
      <c r="O118" s="175"/>
      <c r="P118" s="176"/>
      <c r="Q118" s="177"/>
      <c r="R118" s="89"/>
      <c r="S118" s="131"/>
      <c r="T118" s="132"/>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row>
    <row r="119" spans="1:20" ht="13.5" thickTop="1">
      <c r="A119" s="597">
        <f>A98</f>
        <v>7</v>
      </c>
      <c r="B119" s="167"/>
      <c r="C119" s="154" t="s">
        <v>2</v>
      </c>
      <c r="D119" s="155" t="s">
        <v>0</v>
      </c>
      <c r="E119" s="170"/>
      <c r="F119" s="152">
        <f>'3b. Mobile Source Factors'!$K$8</f>
        <v>22.513050000000003</v>
      </c>
      <c r="G119" s="136">
        <f t="shared" si="17"/>
      </c>
      <c r="H119" s="137">
        <f>'3b. Mobile Source Factors'!$K$36</f>
        <v>0.0012125220458553791</v>
      </c>
      <c r="I119" s="143">
        <f t="shared" si="15"/>
      </c>
      <c r="J119" s="139">
        <f>'3b. Mobile Source Factors'!$K$49</f>
        <v>0.0012125220458553791</v>
      </c>
      <c r="K119" s="140">
        <f t="shared" si="16"/>
      </c>
      <c r="L119" s="136">
        <f t="shared" si="18"/>
      </c>
      <c r="M119" s="136">
        <f t="shared" si="19"/>
      </c>
      <c r="N119" s="598">
        <f>SUM(L119:L120)</f>
        <v>0</v>
      </c>
      <c r="O119" s="178"/>
      <c r="P119" s="179"/>
      <c r="Q119" s="185"/>
      <c r="S119" s="131"/>
      <c r="T119" s="132"/>
    </row>
    <row r="120" spans="1:63" s="151" customFormat="1" ht="13.5" thickBot="1">
      <c r="A120" s="585"/>
      <c r="B120" s="166"/>
      <c r="C120" s="144" t="s">
        <v>3</v>
      </c>
      <c r="D120" s="145" t="s">
        <v>0</v>
      </c>
      <c r="E120" s="169"/>
      <c r="F120" s="146">
        <f>'3b. Mobile Source Factors'!$K$13</f>
        <v>22.513050000000003</v>
      </c>
      <c r="G120" s="147">
        <f t="shared" si="17"/>
      </c>
      <c r="H120" s="153">
        <f>'3b. Mobile Source Factors'!$K$37</f>
        <v>0.0012125220458553791</v>
      </c>
      <c r="I120" s="149">
        <f t="shared" si="15"/>
      </c>
      <c r="J120" s="148">
        <f>'3b. Mobile Source Factors'!$K$50</f>
        <v>0.0013227513227513227</v>
      </c>
      <c r="K120" s="150">
        <f t="shared" si="16"/>
      </c>
      <c r="L120" s="147">
        <f t="shared" si="18"/>
      </c>
      <c r="M120" s="147">
        <f t="shared" si="19"/>
      </c>
      <c r="N120" s="591"/>
      <c r="O120" s="175"/>
      <c r="P120" s="176"/>
      <c r="Q120" s="177"/>
      <c r="R120" s="89"/>
      <c r="S120" s="131"/>
      <c r="T120" s="132"/>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row>
    <row r="121" spans="1:20" ht="13.5" thickTop="1">
      <c r="A121" s="597">
        <f>A100</f>
        <v>8</v>
      </c>
      <c r="B121" s="167"/>
      <c r="C121" s="154" t="s">
        <v>2</v>
      </c>
      <c r="D121" s="155" t="s">
        <v>0</v>
      </c>
      <c r="E121" s="170"/>
      <c r="F121" s="152">
        <f>'3b. Mobile Source Factors'!$K$8</f>
        <v>22.513050000000003</v>
      </c>
      <c r="G121" s="136">
        <f t="shared" si="17"/>
      </c>
      <c r="H121" s="137">
        <f>'3b. Mobile Source Factors'!$K$36</f>
        <v>0.0012125220458553791</v>
      </c>
      <c r="I121" s="143">
        <f t="shared" si="15"/>
      </c>
      <c r="J121" s="139">
        <f>'3b. Mobile Source Factors'!$K$49</f>
        <v>0.0012125220458553791</v>
      </c>
      <c r="K121" s="140">
        <f t="shared" si="16"/>
      </c>
      <c r="L121" s="136">
        <f t="shared" si="18"/>
      </c>
      <c r="M121" s="136">
        <f t="shared" si="19"/>
      </c>
      <c r="N121" s="598">
        <f>SUM(L121:L122)</f>
        <v>0</v>
      </c>
      <c r="O121" s="178"/>
      <c r="P121" s="179"/>
      <c r="Q121" s="185"/>
      <c r="S121" s="131"/>
      <c r="T121" s="132"/>
    </row>
    <row r="122" spans="1:63" s="151" customFormat="1" ht="13.5" thickBot="1">
      <c r="A122" s="585"/>
      <c r="B122" s="166"/>
      <c r="C122" s="144" t="s">
        <v>3</v>
      </c>
      <c r="D122" s="145" t="s">
        <v>0</v>
      </c>
      <c r="E122" s="169"/>
      <c r="F122" s="146">
        <f>'3b. Mobile Source Factors'!$K$13</f>
        <v>22.513050000000003</v>
      </c>
      <c r="G122" s="147">
        <f t="shared" si="17"/>
      </c>
      <c r="H122" s="153">
        <f>'3b. Mobile Source Factors'!$K$37</f>
        <v>0.0012125220458553791</v>
      </c>
      <c r="I122" s="149">
        <f t="shared" si="15"/>
      </c>
      <c r="J122" s="148">
        <f>'3b. Mobile Source Factors'!$K$50</f>
        <v>0.0013227513227513227</v>
      </c>
      <c r="K122" s="150">
        <f t="shared" si="16"/>
      </c>
      <c r="L122" s="147">
        <f t="shared" si="18"/>
      </c>
      <c r="M122" s="147">
        <f t="shared" si="19"/>
      </c>
      <c r="N122" s="591"/>
      <c r="O122" s="175"/>
      <c r="P122" s="176"/>
      <c r="Q122" s="177"/>
      <c r="R122" s="89"/>
      <c r="S122" s="131"/>
      <c r="T122" s="132"/>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row>
    <row r="123" spans="1:20" ht="13.5" thickTop="1">
      <c r="A123" s="597">
        <f>A102</f>
        <v>9</v>
      </c>
      <c r="B123" s="167"/>
      <c r="C123" s="154" t="s">
        <v>2</v>
      </c>
      <c r="D123" s="155" t="s">
        <v>0</v>
      </c>
      <c r="E123" s="170"/>
      <c r="F123" s="152">
        <f>'3b. Mobile Source Factors'!$K$8</f>
        <v>22.513050000000003</v>
      </c>
      <c r="G123" s="136">
        <f t="shared" si="17"/>
      </c>
      <c r="H123" s="137">
        <f>'3b. Mobile Source Factors'!$K$36</f>
        <v>0.0012125220458553791</v>
      </c>
      <c r="I123" s="143">
        <f t="shared" si="15"/>
      </c>
      <c r="J123" s="139">
        <f>'3b. Mobile Source Factors'!$K$49</f>
        <v>0.0012125220458553791</v>
      </c>
      <c r="K123" s="140">
        <f t="shared" si="16"/>
      </c>
      <c r="L123" s="136">
        <f t="shared" si="18"/>
      </c>
      <c r="M123" s="136">
        <f t="shared" si="19"/>
      </c>
      <c r="N123" s="598">
        <f>SUM(L123:L124)</f>
        <v>0</v>
      </c>
      <c r="O123" s="178"/>
      <c r="P123" s="179"/>
      <c r="Q123" s="185"/>
      <c r="S123" s="131"/>
      <c r="T123" s="132"/>
    </row>
    <row r="124" spans="1:63" s="151" customFormat="1" ht="13.5" thickBot="1">
      <c r="A124" s="585"/>
      <c r="B124" s="166"/>
      <c r="C124" s="144" t="s">
        <v>3</v>
      </c>
      <c r="D124" s="145" t="s">
        <v>0</v>
      </c>
      <c r="E124" s="169"/>
      <c r="F124" s="146">
        <f>'3b. Mobile Source Factors'!$K$13</f>
        <v>22.513050000000003</v>
      </c>
      <c r="G124" s="147">
        <f t="shared" si="17"/>
      </c>
      <c r="H124" s="153">
        <f>'3b. Mobile Source Factors'!$K$37</f>
        <v>0.0012125220458553791</v>
      </c>
      <c r="I124" s="149">
        <f t="shared" si="15"/>
      </c>
      <c r="J124" s="148">
        <f>'3b. Mobile Source Factors'!$K$50</f>
        <v>0.0013227513227513227</v>
      </c>
      <c r="K124" s="150">
        <f t="shared" si="16"/>
      </c>
      <c r="L124" s="147">
        <f t="shared" si="18"/>
      </c>
      <c r="M124" s="147">
        <f t="shared" si="19"/>
      </c>
      <c r="N124" s="591"/>
      <c r="O124" s="175"/>
      <c r="P124" s="176"/>
      <c r="Q124" s="177"/>
      <c r="R124" s="89"/>
      <c r="S124" s="131"/>
      <c r="T124" s="132"/>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row>
    <row r="125" spans="1:20" ht="13.5" thickTop="1">
      <c r="A125" s="597">
        <f>A104</f>
        <v>10</v>
      </c>
      <c r="B125" s="167"/>
      <c r="C125" s="154" t="s">
        <v>2</v>
      </c>
      <c r="D125" s="155" t="s">
        <v>0</v>
      </c>
      <c r="E125" s="170"/>
      <c r="F125" s="152">
        <f>'3b. Mobile Source Factors'!$K$8</f>
        <v>22.513050000000003</v>
      </c>
      <c r="G125" s="136">
        <f t="shared" si="17"/>
      </c>
      <c r="H125" s="137">
        <f>'3b. Mobile Source Factors'!$K$36</f>
        <v>0.0012125220458553791</v>
      </c>
      <c r="I125" s="143">
        <f t="shared" si="15"/>
      </c>
      <c r="J125" s="139">
        <f>'3b. Mobile Source Factors'!$K$49</f>
        <v>0.0012125220458553791</v>
      </c>
      <c r="K125" s="140">
        <f t="shared" si="16"/>
      </c>
      <c r="L125" s="136">
        <f t="shared" si="18"/>
      </c>
      <c r="M125" s="136">
        <f t="shared" si="19"/>
      </c>
      <c r="N125" s="598">
        <f>SUM(L125:L126)</f>
        <v>0</v>
      </c>
      <c r="O125" s="178"/>
      <c r="P125" s="179"/>
      <c r="Q125" s="185"/>
      <c r="S125" s="131"/>
      <c r="T125" s="132"/>
    </row>
    <row r="126" spans="1:63" s="151" customFormat="1" ht="13.5" thickBot="1">
      <c r="A126" s="585"/>
      <c r="B126" s="166"/>
      <c r="C126" s="144" t="s">
        <v>3</v>
      </c>
      <c r="D126" s="145" t="s">
        <v>0</v>
      </c>
      <c r="E126" s="169"/>
      <c r="F126" s="146">
        <f>'3b. Mobile Source Factors'!$K$13</f>
        <v>22.513050000000003</v>
      </c>
      <c r="G126" s="147">
        <f t="shared" si="17"/>
      </c>
      <c r="H126" s="153">
        <f>'3b. Mobile Source Factors'!$K$37</f>
        <v>0.0012125220458553791</v>
      </c>
      <c r="I126" s="149">
        <f t="shared" si="15"/>
      </c>
      <c r="J126" s="148">
        <f>'3b. Mobile Source Factors'!$K$50</f>
        <v>0.0013227513227513227</v>
      </c>
      <c r="K126" s="150">
        <f t="shared" si="16"/>
      </c>
      <c r="L126" s="147">
        <f t="shared" si="18"/>
      </c>
      <c r="M126" s="147">
        <f t="shared" si="19"/>
      </c>
      <c r="N126" s="591"/>
      <c r="O126" s="175"/>
      <c r="P126" s="176"/>
      <c r="Q126" s="177"/>
      <c r="R126" s="89"/>
      <c r="S126" s="131"/>
      <c r="T126" s="132"/>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row>
    <row r="127" spans="1:63" s="73" customFormat="1" ht="14.25" thickBot="1" thickTop="1">
      <c r="A127" s="595" t="s">
        <v>6</v>
      </c>
      <c r="B127" s="595"/>
      <c r="C127" s="595"/>
      <c r="D127" s="595"/>
      <c r="E127" s="595"/>
      <c r="F127" s="595"/>
      <c r="G127" s="595"/>
      <c r="H127" s="595"/>
      <c r="I127" s="595"/>
      <c r="J127" s="595"/>
      <c r="K127" s="595"/>
      <c r="L127" s="595"/>
      <c r="M127" s="595"/>
      <c r="N127" s="595"/>
      <c r="O127" s="595"/>
      <c r="P127" s="596"/>
      <c r="Q127" s="596"/>
      <c r="R127" s="89"/>
      <c r="S127" s="131"/>
      <c r="T127" s="132"/>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row>
    <row r="128" spans="1:20" ht="14.25" thickBot="1" thickTop="1">
      <c r="A128" s="586">
        <f>A107</f>
        <v>1</v>
      </c>
      <c r="B128" s="165"/>
      <c r="C128" s="158" t="s">
        <v>409</v>
      </c>
      <c r="D128" s="155" t="s">
        <v>0</v>
      </c>
      <c r="E128" s="168"/>
      <c r="F128" s="135">
        <f>'3b. Mobile Source Factors'!$K$10</f>
        <v>21.49875</v>
      </c>
      <c r="G128" s="136">
        <f>IF(E128&gt;0,E128*F128/2000,"")</f>
      </c>
      <c r="H128" s="139">
        <f>'3b. Mobile Source Factors'!$K$38</f>
        <v>0</v>
      </c>
      <c r="I128" s="143">
        <f aca="true" t="shared" si="20" ref="I128:I147">IF(E128&gt;0,E128*H128*$I$8/2000,"")</f>
      </c>
      <c r="J128" s="139">
        <f>'3b. Mobile Source Factors'!$K$51</f>
        <v>0.0006613756613756613</v>
      </c>
      <c r="K128" s="140">
        <f aca="true" t="shared" si="21" ref="K128:K147">IF(E128&gt;0,E128*J128*$I$9/2000,"")</f>
      </c>
      <c r="L128" s="136">
        <f>IF(E128&gt;0,G128+I128+K128,"")</f>
      </c>
      <c r="M128" s="136">
        <f>IF(E128&gt;0,(G128/(G128+I128+K128))*100,"")</f>
      </c>
      <c r="N128" s="584">
        <f>SUM(L128:L129)</f>
        <v>0</v>
      </c>
      <c r="O128" s="171"/>
      <c r="P128" s="181"/>
      <c r="Q128" s="182"/>
      <c r="S128" s="131"/>
      <c r="T128" s="132"/>
    </row>
    <row r="129" spans="1:63" s="151" customFormat="1" ht="15" customHeight="1" thickBot="1" thickTop="1">
      <c r="A129" s="586"/>
      <c r="B129" s="166"/>
      <c r="C129" s="159" t="s">
        <v>136</v>
      </c>
      <c r="D129" s="145" t="s">
        <v>0</v>
      </c>
      <c r="E129" s="169"/>
      <c r="F129" s="146">
        <f>'3b. Mobile Source Factors'!$K$9</f>
        <v>18.32355</v>
      </c>
      <c r="G129" s="147">
        <f>IF(E129&gt;0,E129*F129/2000,"")</f>
      </c>
      <c r="H129" s="160">
        <f>'3b. Mobile Source Factors'!$K$39</f>
        <v>0.01556437389770723</v>
      </c>
      <c r="I129" s="149">
        <f t="shared" si="20"/>
      </c>
      <c r="J129" s="148">
        <f>'3b. Mobile Source Factors'!$K$52</f>
        <v>0.0002425044091710758</v>
      </c>
      <c r="K129" s="150">
        <f t="shared" si="21"/>
      </c>
      <c r="L129" s="147">
        <f>IF(E129&gt;0,G129+I129+K129,"")</f>
      </c>
      <c r="M129" s="147">
        <f>IF(E129&gt;0,(G129/(G129+I129+K129))*100,"")</f>
      </c>
      <c r="N129" s="585"/>
      <c r="O129" s="175"/>
      <c r="P129" s="176"/>
      <c r="Q129" s="177"/>
      <c r="R129" s="89"/>
      <c r="S129" s="131"/>
      <c r="T129" s="132"/>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row>
    <row r="130" spans="1:20" ht="14.25" thickBot="1" thickTop="1">
      <c r="A130" s="586">
        <f>A109</f>
        <v>2</v>
      </c>
      <c r="B130" s="167"/>
      <c r="C130" s="161" t="s">
        <v>409</v>
      </c>
      <c r="D130" s="155" t="s">
        <v>0</v>
      </c>
      <c r="E130" s="170"/>
      <c r="F130" s="152">
        <f>'3b. Mobile Source Factors'!$K$10</f>
        <v>21.49875</v>
      </c>
      <c r="G130" s="136">
        <f>IF(E130&gt;0,E130*F130/2000,"")</f>
      </c>
      <c r="H130" s="139">
        <f>'3b. Mobile Source Factors'!$K$38</f>
        <v>0</v>
      </c>
      <c r="I130" s="143">
        <f t="shared" si="20"/>
      </c>
      <c r="J130" s="139">
        <f>'3b. Mobile Source Factors'!$K$51</f>
        <v>0.0006613756613756613</v>
      </c>
      <c r="K130" s="140">
        <f t="shared" si="21"/>
      </c>
      <c r="L130" s="136">
        <f>IF(E130&gt;0,G130+I130+K130,"")</f>
      </c>
      <c r="M130" s="136">
        <f>IF(E130&gt;0,(G130/(G130+I130+K130))*100,"")</f>
      </c>
      <c r="N130" s="584">
        <f>SUM(L130:L131)</f>
        <v>0</v>
      </c>
      <c r="O130" s="178"/>
      <c r="P130" s="179"/>
      <c r="Q130" s="185"/>
      <c r="S130" s="131"/>
      <c r="T130" s="132"/>
    </row>
    <row r="131" spans="1:63" s="151" customFormat="1" ht="15" customHeight="1" thickBot="1" thickTop="1">
      <c r="A131" s="586"/>
      <c r="B131" s="166"/>
      <c r="C131" s="159" t="s">
        <v>136</v>
      </c>
      <c r="D131" s="145" t="s">
        <v>0</v>
      </c>
      <c r="E131" s="169"/>
      <c r="F131" s="146">
        <f>'3b. Mobile Source Factors'!$K$9</f>
        <v>18.32355</v>
      </c>
      <c r="G131" s="147">
        <f>IF(E131&gt;0,E131*F131/2000,"")</f>
      </c>
      <c r="H131" s="160">
        <f>'3b. Mobile Source Factors'!$K$39</f>
        <v>0.01556437389770723</v>
      </c>
      <c r="I131" s="149">
        <f t="shared" si="20"/>
      </c>
      <c r="J131" s="148">
        <f>'3b. Mobile Source Factors'!$K$52</f>
        <v>0.0002425044091710758</v>
      </c>
      <c r="K131" s="150">
        <f t="shared" si="21"/>
      </c>
      <c r="L131" s="147">
        <f>IF(E131&gt;0,G131+I131+K131,"")</f>
      </c>
      <c r="M131" s="147">
        <f>IF(E131&gt;0,(G131/(G131+I131+K131))*100,"")</f>
      </c>
      <c r="N131" s="585"/>
      <c r="O131" s="175"/>
      <c r="P131" s="176"/>
      <c r="Q131" s="177"/>
      <c r="R131" s="89"/>
      <c r="S131" s="131"/>
      <c r="T131" s="132"/>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row>
    <row r="132" spans="1:20" ht="14.25" thickBot="1" thickTop="1">
      <c r="A132" s="586">
        <f>A111</f>
        <v>3</v>
      </c>
      <c r="B132" s="165"/>
      <c r="C132" s="158" t="s">
        <v>409</v>
      </c>
      <c r="D132" s="155" t="s">
        <v>0</v>
      </c>
      <c r="E132" s="168"/>
      <c r="F132" s="135">
        <f>'3b. Mobile Source Factors'!$K$10</f>
        <v>21.49875</v>
      </c>
      <c r="G132" s="136">
        <f aca="true" t="shared" si="22" ref="G132:G147">IF(E132&gt;0,E132*F132/2000,"")</f>
      </c>
      <c r="H132" s="139">
        <f>'3b. Mobile Source Factors'!$K$38</f>
        <v>0</v>
      </c>
      <c r="I132" s="143">
        <f t="shared" si="20"/>
      </c>
      <c r="J132" s="139">
        <f>'3b. Mobile Source Factors'!$K$51</f>
        <v>0.0006613756613756613</v>
      </c>
      <c r="K132" s="140">
        <f t="shared" si="21"/>
      </c>
      <c r="L132" s="136">
        <f aca="true" t="shared" si="23" ref="L132:L147">IF(E132&gt;0,G132+I132+K132,"")</f>
      </c>
      <c r="M132" s="136">
        <f aca="true" t="shared" si="24" ref="M132:M147">IF(E132&gt;0,(G132/(G132+I132+K132))*100,"")</f>
      </c>
      <c r="N132" s="584">
        <f>SUM(L132:L133)</f>
        <v>0</v>
      </c>
      <c r="O132" s="171"/>
      <c r="P132" s="179"/>
      <c r="Q132" s="185"/>
      <c r="S132" s="131"/>
      <c r="T132" s="132"/>
    </row>
    <row r="133" spans="1:63" s="151" customFormat="1" ht="15" customHeight="1" thickBot="1" thickTop="1">
      <c r="A133" s="586"/>
      <c r="B133" s="166"/>
      <c r="C133" s="159" t="s">
        <v>136</v>
      </c>
      <c r="D133" s="145" t="s">
        <v>0</v>
      </c>
      <c r="E133" s="169"/>
      <c r="F133" s="146">
        <f>'3b. Mobile Source Factors'!$K$9</f>
        <v>18.32355</v>
      </c>
      <c r="G133" s="147">
        <f t="shared" si="22"/>
      </c>
      <c r="H133" s="160">
        <f>'3b. Mobile Source Factors'!$K$39</f>
        <v>0.01556437389770723</v>
      </c>
      <c r="I133" s="149">
        <f t="shared" si="20"/>
      </c>
      <c r="J133" s="148">
        <f>'3b. Mobile Source Factors'!$K$52</f>
        <v>0.0002425044091710758</v>
      </c>
      <c r="K133" s="150">
        <f t="shared" si="21"/>
      </c>
      <c r="L133" s="147">
        <f t="shared" si="23"/>
      </c>
      <c r="M133" s="147">
        <f t="shared" si="24"/>
      </c>
      <c r="N133" s="585"/>
      <c r="O133" s="175"/>
      <c r="P133" s="176"/>
      <c r="Q133" s="177"/>
      <c r="R133" s="89"/>
      <c r="S133" s="131"/>
      <c r="T133" s="132"/>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row>
    <row r="134" spans="1:20" ht="14.25" thickBot="1" thickTop="1">
      <c r="A134" s="586">
        <f>A113</f>
        <v>4</v>
      </c>
      <c r="B134" s="167"/>
      <c r="C134" s="161" t="s">
        <v>409</v>
      </c>
      <c r="D134" s="155" t="s">
        <v>0</v>
      </c>
      <c r="E134" s="170"/>
      <c r="F134" s="152">
        <f>'3b. Mobile Source Factors'!$K$10</f>
        <v>21.49875</v>
      </c>
      <c r="G134" s="136">
        <f t="shared" si="22"/>
      </c>
      <c r="H134" s="139">
        <f>'3b. Mobile Source Factors'!$K$38</f>
        <v>0</v>
      </c>
      <c r="I134" s="143">
        <f t="shared" si="20"/>
      </c>
      <c r="J134" s="139">
        <f>'3b. Mobile Source Factors'!$K$51</f>
        <v>0.0006613756613756613</v>
      </c>
      <c r="K134" s="140">
        <f t="shared" si="21"/>
      </c>
      <c r="L134" s="136">
        <f t="shared" si="23"/>
      </c>
      <c r="M134" s="136">
        <f t="shared" si="24"/>
      </c>
      <c r="N134" s="584">
        <f>SUM(L134:L135)</f>
        <v>0</v>
      </c>
      <c r="O134" s="178"/>
      <c r="P134" s="179"/>
      <c r="Q134" s="185"/>
      <c r="S134" s="131"/>
      <c r="T134" s="132"/>
    </row>
    <row r="135" spans="1:63" s="151" customFormat="1" ht="15" customHeight="1" thickBot="1" thickTop="1">
      <c r="A135" s="586"/>
      <c r="B135" s="166"/>
      <c r="C135" s="159" t="s">
        <v>136</v>
      </c>
      <c r="D135" s="145" t="s">
        <v>0</v>
      </c>
      <c r="E135" s="169"/>
      <c r="F135" s="146">
        <f>'3b. Mobile Source Factors'!$K$9</f>
        <v>18.32355</v>
      </c>
      <c r="G135" s="147">
        <f t="shared" si="22"/>
      </c>
      <c r="H135" s="160">
        <f>'3b. Mobile Source Factors'!$K$39</f>
        <v>0.01556437389770723</v>
      </c>
      <c r="I135" s="149">
        <f t="shared" si="20"/>
      </c>
      <c r="J135" s="148">
        <f>'3b. Mobile Source Factors'!$K$52</f>
        <v>0.0002425044091710758</v>
      </c>
      <c r="K135" s="150">
        <f t="shared" si="21"/>
      </c>
      <c r="L135" s="147">
        <f t="shared" si="23"/>
      </c>
      <c r="M135" s="147">
        <f t="shared" si="24"/>
      </c>
      <c r="N135" s="585"/>
      <c r="O135" s="175"/>
      <c r="P135" s="176"/>
      <c r="Q135" s="177"/>
      <c r="R135" s="89"/>
      <c r="S135" s="131"/>
      <c r="T135" s="132"/>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row>
    <row r="136" spans="1:20" ht="14.25" thickBot="1" thickTop="1">
      <c r="A136" s="586">
        <f>A115</f>
        <v>5</v>
      </c>
      <c r="B136" s="165"/>
      <c r="C136" s="158" t="s">
        <v>409</v>
      </c>
      <c r="D136" s="155" t="s">
        <v>0</v>
      </c>
      <c r="E136" s="168"/>
      <c r="F136" s="135">
        <f>'3b. Mobile Source Factors'!$K$10</f>
        <v>21.49875</v>
      </c>
      <c r="G136" s="136">
        <f t="shared" si="22"/>
      </c>
      <c r="H136" s="139">
        <f>'3b. Mobile Source Factors'!$K$38</f>
        <v>0</v>
      </c>
      <c r="I136" s="143">
        <f t="shared" si="20"/>
      </c>
      <c r="J136" s="139">
        <f>'3b. Mobile Source Factors'!$K$51</f>
        <v>0.0006613756613756613</v>
      </c>
      <c r="K136" s="140">
        <f t="shared" si="21"/>
      </c>
      <c r="L136" s="136">
        <f t="shared" si="23"/>
      </c>
      <c r="M136" s="136">
        <f t="shared" si="24"/>
      </c>
      <c r="N136" s="584">
        <f>SUM(L136:L137)</f>
        <v>0</v>
      </c>
      <c r="O136" s="171"/>
      <c r="P136" s="179"/>
      <c r="Q136" s="185"/>
      <c r="S136" s="131"/>
      <c r="T136" s="132"/>
    </row>
    <row r="137" spans="1:63" s="151" customFormat="1" ht="15" customHeight="1" thickBot="1" thickTop="1">
      <c r="A137" s="586"/>
      <c r="B137" s="166"/>
      <c r="C137" s="159" t="s">
        <v>136</v>
      </c>
      <c r="D137" s="145" t="s">
        <v>0</v>
      </c>
      <c r="E137" s="169"/>
      <c r="F137" s="146">
        <f>'3b. Mobile Source Factors'!$K$9</f>
        <v>18.32355</v>
      </c>
      <c r="G137" s="147">
        <f t="shared" si="22"/>
      </c>
      <c r="H137" s="160">
        <f>'3b. Mobile Source Factors'!$K$39</f>
        <v>0.01556437389770723</v>
      </c>
      <c r="I137" s="149">
        <f t="shared" si="20"/>
      </c>
      <c r="J137" s="148">
        <f>'3b. Mobile Source Factors'!$K$52</f>
        <v>0.0002425044091710758</v>
      </c>
      <c r="K137" s="150">
        <f t="shared" si="21"/>
      </c>
      <c r="L137" s="147">
        <f t="shared" si="23"/>
      </c>
      <c r="M137" s="147">
        <f t="shared" si="24"/>
      </c>
      <c r="N137" s="585"/>
      <c r="O137" s="175"/>
      <c r="P137" s="176"/>
      <c r="Q137" s="177"/>
      <c r="R137" s="89"/>
      <c r="S137" s="131"/>
      <c r="T137" s="132"/>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row>
    <row r="138" spans="1:20" ht="14.25" thickBot="1" thickTop="1">
      <c r="A138" s="586">
        <f>A117</f>
        <v>6</v>
      </c>
      <c r="B138" s="167"/>
      <c r="C138" s="161" t="s">
        <v>409</v>
      </c>
      <c r="D138" s="155" t="s">
        <v>0</v>
      </c>
      <c r="E138" s="170"/>
      <c r="F138" s="152">
        <f>'3b. Mobile Source Factors'!$K$10</f>
        <v>21.49875</v>
      </c>
      <c r="G138" s="136">
        <f t="shared" si="22"/>
      </c>
      <c r="H138" s="139">
        <f>'3b. Mobile Source Factors'!$K$38</f>
        <v>0</v>
      </c>
      <c r="I138" s="143">
        <f t="shared" si="20"/>
      </c>
      <c r="J138" s="139">
        <f>'3b. Mobile Source Factors'!$K$51</f>
        <v>0.0006613756613756613</v>
      </c>
      <c r="K138" s="140">
        <f t="shared" si="21"/>
      </c>
      <c r="L138" s="136">
        <f t="shared" si="23"/>
      </c>
      <c r="M138" s="136">
        <f t="shared" si="24"/>
      </c>
      <c r="N138" s="584">
        <f>SUM(L138:L139)</f>
        <v>0</v>
      </c>
      <c r="O138" s="178"/>
      <c r="P138" s="179"/>
      <c r="Q138" s="185"/>
      <c r="S138" s="131"/>
      <c r="T138" s="132"/>
    </row>
    <row r="139" spans="1:63" s="151" customFormat="1" ht="15" customHeight="1" thickBot="1" thickTop="1">
      <c r="A139" s="586"/>
      <c r="B139" s="166"/>
      <c r="C139" s="159" t="s">
        <v>136</v>
      </c>
      <c r="D139" s="145" t="s">
        <v>0</v>
      </c>
      <c r="E139" s="169"/>
      <c r="F139" s="146">
        <f>'3b. Mobile Source Factors'!$K$9</f>
        <v>18.32355</v>
      </c>
      <c r="G139" s="147">
        <f t="shared" si="22"/>
      </c>
      <c r="H139" s="160">
        <f>'3b. Mobile Source Factors'!$K$39</f>
        <v>0.01556437389770723</v>
      </c>
      <c r="I139" s="149">
        <f t="shared" si="20"/>
      </c>
      <c r="J139" s="148">
        <f>'3b. Mobile Source Factors'!$K$52</f>
        <v>0.0002425044091710758</v>
      </c>
      <c r="K139" s="150">
        <f t="shared" si="21"/>
      </c>
      <c r="L139" s="147">
        <f t="shared" si="23"/>
      </c>
      <c r="M139" s="147">
        <f t="shared" si="24"/>
      </c>
      <c r="N139" s="585"/>
      <c r="O139" s="175"/>
      <c r="P139" s="176"/>
      <c r="Q139" s="177"/>
      <c r="R139" s="89"/>
      <c r="S139" s="131"/>
      <c r="T139" s="132"/>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row>
    <row r="140" spans="1:20" ht="14.25" thickBot="1" thickTop="1">
      <c r="A140" s="586">
        <f>A119</f>
        <v>7</v>
      </c>
      <c r="B140" s="165"/>
      <c r="C140" s="158" t="s">
        <v>409</v>
      </c>
      <c r="D140" s="155" t="s">
        <v>0</v>
      </c>
      <c r="E140" s="168"/>
      <c r="F140" s="135">
        <f>'3b. Mobile Source Factors'!$K$10</f>
        <v>21.49875</v>
      </c>
      <c r="G140" s="136">
        <f t="shared" si="22"/>
      </c>
      <c r="H140" s="139">
        <f>'3b. Mobile Source Factors'!$K$38</f>
        <v>0</v>
      </c>
      <c r="I140" s="143">
        <f t="shared" si="20"/>
      </c>
      <c r="J140" s="139">
        <f>'3b. Mobile Source Factors'!$K$51</f>
        <v>0.0006613756613756613</v>
      </c>
      <c r="K140" s="140">
        <f t="shared" si="21"/>
      </c>
      <c r="L140" s="136">
        <f t="shared" si="23"/>
      </c>
      <c r="M140" s="136">
        <f t="shared" si="24"/>
      </c>
      <c r="N140" s="584">
        <f>SUM(L140:L141)</f>
        <v>0</v>
      </c>
      <c r="O140" s="171"/>
      <c r="P140" s="179"/>
      <c r="Q140" s="185"/>
      <c r="S140" s="131"/>
      <c r="T140" s="132"/>
    </row>
    <row r="141" spans="1:63" s="151" customFormat="1" ht="15" customHeight="1" thickBot="1" thickTop="1">
      <c r="A141" s="586"/>
      <c r="B141" s="166"/>
      <c r="C141" s="159" t="s">
        <v>136</v>
      </c>
      <c r="D141" s="145" t="s">
        <v>0</v>
      </c>
      <c r="E141" s="169"/>
      <c r="F141" s="146">
        <f>'3b. Mobile Source Factors'!$K$9</f>
        <v>18.32355</v>
      </c>
      <c r="G141" s="147">
        <f t="shared" si="22"/>
      </c>
      <c r="H141" s="160">
        <f>'3b. Mobile Source Factors'!$K$39</f>
        <v>0.01556437389770723</v>
      </c>
      <c r="I141" s="149">
        <f t="shared" si="20"/>
      </c>
      <c r="J141" s="148">
        <f>'3b. Mobile Source Factors'!$K$52</f>
        <v>0.0002425044091710758</v>
      </c>
      <c r="K141" s="150">
        <f t="shared" si="21"/>
      </c>
      <c r="L141" s="147">
        <f t="shared" si="23"/>
      </c>
      <c r="M141" s="147">
        <f t="shared" si="24"/>
      </c>
      <c r="N141" s="585"/>
      <c r="O141" s="175"/>
      <c r="P141" s="176"/>
      <c r="Q141" s="177"/>
      <c r="R141" s="89"/>
      <c r="S141" s="131"/>
      <c r="T141" s="132"/>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row>
    <row r="142" spans="1:20" ht="14.25" thickBot="1" thickTop="1">
      <c r="A142" s="586">
        <f>A121</f>
        <v>8</v>
      </c>
      <c r="B142" s="167"/>
      <c r="C142" s="161" t="s">
        <v>409</v>
      </c>
      <c r="D142" s="155" t="s">
        <v>0</v>
      </c>
      <c r="E142" s="170"/>
      <c r="F142" s="152">
        <f>'3b. Mobile Source Factors'!$K$10</f>
        <v>21.49875</v>
      </c>
      <c r="G142" s="136">
        <f t="shared" si="22"/>
      </c>
      <c r="H142" s="139">
        <f>'3b. Mobile Source Factors'!$K$38</f>
        <v>0</v>
      </c>
      <c r="I142" s="143">
        <f t="shared" si="20"/>
      </c>
      <c r="J142" s="139">
        <f>'3b. Mobile Source Factors'!$K$51</f>
        <v>0.0006613756613756613</v>
      </c>
      <c r="K142" s="140">
        <f t="shared" si="21"/>
      </c>
      <c r="L142" s="136">
        <f t="shared" si="23"/>
      </c>
      <c r="M142" s="136">
        <f t="shared" si="24"/>
      </c>
      <c r="N142" s="584">
        <f>SUM(L142:L143)</f>
        <v>0</v>
      </c>
      <c r="O142" s="178"/>
      <c r="P142" s="179"/>
      <c r="Q142" s="185"/>
      <c r="S142" s="131"/>
      <c r="T142" s="132"/>
    </row>
    <row r="143" spans="1:63" s="151" customFormat="1" ht="15" customHeight="1" thickBot="1" thickTop="1">
      <c r="A143" s="586"/>
      <c r="B143" s="166"/>
      <c r="C143" s="159" t="s">
        <v>136</v>
      </c>
      <c r="D143" s="145" t="s">
        <v>0</v>
      </c>
      <c r="E143" s="169"/>
      <c r="F143" s="146">
        <f>'3b. Mobile Source Factors'!$K$9</f>
        <v>18.32355</v>
      </c>
      <c r="G143" s="147">
        <f t="shared" si="22"/>
      </c>
      <c r="H143" s="160">
        <f>'3b. Mobile Source Factors'!$K$39</f>
        <v>0.01556437389770723</v>
      </c>
      <c r="I143" s="149">
        <f t="shared" si="20"/>
      </c>
      <c r="J143" s="148">
        <f>'3b. Mobile Source Factors'!$K$52</f>
        <v>0.0002425044091710758</v>
      </c>
      <c r="K143" s="150">
        <f t="shared" si="21"/>
      </c>
      <c r="L143" s="147">
        <f t="shared" si="23"/>
      </c>
      <c r="M143" s="147">
        <f t="shared" si="24"/>
      </c>
      <c r="N143" s="585"/>
      <c r="O143" s="175"/>
      <c r="P143" s="176"/>
      <c r="Q143" s="177"/>
      <c r="R143" s="89"/>
      <c r="S143" s="131"/>
      <c r="T143" s="132"/>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row>
    <row r="144" spans="1:20" ht="14.25" thickBot="1" thickTop="1">
      <c r="A144" s="586">
        <f>A123</f>
        <v>9</v>
      </c>
      <c r="B144" s="165"/>
      <c r="C144" s="158" t="s">
        <v>409</v>
      </c>
      <c r="D144" s="155" t="s">
        <v>0</v>
      </c>
      <c r="E144" s="168"/>
      <c r="F144" s="135">
        <f>'3b. Mobile Source Factors'!$K$10</f>
        <v>21.49875</v>
      </c>
      <c r="G144" s="136">
        <f t="shared" si="22"/>
      </c>
      <c r="H144" s="139">
        <f>'3b. Mobile Source Factors'!$K$38</f>
        <v>0</v>
      </c>
      <c r="I144" s="143">
        <f t="shared" si="20"/>
      </c>
      <c r="J144" s="139">
        <f>'3b. Mobile Source Factors'!$K$51</f>
        <v>0.0006613756613756613</v>
      </c>
      <c r="K144" s="140">
        <f t="shared" si="21"/>
      </c>
      <c r="L144" s="136">
        <f t="shared" si="23"/>
      </c>
      <c r="M144" s="136">
        <f t="shared" si="24"/>
      </c>
      <c r="N144" s="584">
        <f>SUM(L144:L145)</f>
        <v>0</v>
      </c>
      <c r="O144" s="171"/>
      <c r="P144" s="179"/>
      <c r="Q144" s="185"/>
      <c r="S144" s="131"/>
      <c r="T144" s="132"/>
    </row>
    <row r="145" spans="1:63" s="151" customFormat="1" ht="15" customHeight="1" thickBot="1" thickTop="1">
      <c r="A145" s="586"/>
      <c r="B145" s="166"/>
      <c r="C145" s="159" t="s">
        <v>136</v>
      </c>
      <c r="D145" s="145" t="s">
        <v>0</v>
      </c>
      <c r="E145" s="169"/>
      <c r="F145" s="146">
        <f>'3b. Mobile Source Factors'!$K$9</f>
        <v>18.32355</v>
      </c>
      <c r="G145" s="147">
        <f t="shared" si="22"/>
      </c>
      <c r="H145" s="160">
        <f>'3b. Mobile Source Factors'!$K$39</f>
        <v>0.01556437389770723</v>
      </c>
      <c r="I145" s="149">
        <f t="shared" si="20"/>
      </c>
      <c r="J145" s="148">
        <f>'3b. Mobile Source Factors'!$K$52</f>
        <v>0.0002425044091710758</v>
      </c>
      <c r="K145" s="150">
        <f t="shared" si="21"/>
      </c>
      <c r="L145" s="147">
        <f t="shared" si="23"/>
      </c>
      <c r="M145" s="147">
        <f t="shared" si="24"/>
      </c>
      <c r="N145" s="585"/>
      <c r="O145" s="175"/>
      <c r="P145" s="176"/>
      <c r="Q145" s="177"/>
      <c r="R145" s="89"/>
      <c r="S145" s="131"/>
      <c r="T145" s="132"/>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row>
    <row r="146" spans="1:20" ht="14.25" thickBot="1" thickTop="1">
      <c r="A146" s="586">
        <f>A125</f>
        <v>10</v>
      </c>
      <c r="B146" s="167"/>
      <c r="C146" s="161" t="s">
        <v>409</v>
      </c>
      <c r="D146" s="155" t="s">
        <v>0</v>
      </c>
      <c r="E146" s="170"/>
      <c r="F146" s="152">
        <f>'3b. Mobile Source Factors'!$K$10</f>
        <v>21.49875</v>
      </c>
      <c r="G146" s="136">
        <f t="shared" si="22"/>
      </c>
      <c r="H146" s="139">
        <f>'3b. Mobile Source Factors'!$K$38</f>
        <v>0</v>
      </c>
      <c r="I146" s="143">
        <f t="shared" si="20"/>
      </c>
      <c r="J146" s="139">
        <f>'3b. Mobile Source Factors'!$K$51</f>
        <v>0.0006613756613756613</v>
      </c>
      <c r="K146" s="140">
        <f t="shared" si="21"/>
      </c>
      <c r="L146" s="136">
        <f t="shared" si="23"/>
      </c>
      <c r="M146" s="136">
        <f t="shared" si="24"/>
      </c>
      <c r="N146" s="584">
        <f>SUM(L146:L147)</f>
        <v>0</v>
      </c>
      <c r="O146" s="178"/>
      <c r="P146" s="179"/>
      <c r="Q146" s="185"/>
      <c r="S146" s="131"/>
      <c r="T146" s="132"/>
    </row>
    <row r="147" spans="1:63" s="151" customFormat="1" ht="15" customHeight="1" thickBot="1" thickTop="1">
      <c r="A147" s="586"/>
      <c r="B147" s="166"/>
      <c r="C147" s="159" t="s">
        <v>136</v>
      </c>
      <c r="D147" s="145" t="s">
        <v>0</v>
      </c>
      <c r="E147" s="169"/>
      <c r="F147" s="146">
        <f>'3b. Mobile Source Factors'!$K$9</f>
        <v>18.32355</v>
      </c>
      <c r="G147" s="147">
        <f t="shared" si="22"/>
      </c>
      <c r="H147" s="160">
        <f>'3b. Mobile Source Factors'!$K$39</f>
        <v>0.01556437389770723</v>
      </c>
      <c r="I147" s="149">
        <f t="shared" si="20"/>
      </c>
      <c r="J147" s="148">
        <f>'3b. Mobile Source Factors'!$K$52</f>
        <v>0.0002425044091710758</v>
      </c>
      <c r="K147" s="150">
        <f t="shared" si="21"/>
      </c>
      <c r="L147" s="147">
        <f t="shared" si="23"/>
      </c>
      <c r="M147" s="147">
        <f t="shared" si="24"/>
      </c>
      <c r="N147" s="585"/>
      <c r="O147" s="175"/>
      <c r="P147" s="176"/>
      <c r="Q147" s="177"/>
      <c r="R147" s="89"/>
      <c r="S147" s="131"/>
      <c r="T147" s="132"/>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row>
    <row r="148" spans="1:63" s="88" customFormat="1" ht="13.5" thickTop="1">
      <c r="A148" s="431"/>
      <c r="B148" s="431"/>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row>
    <row r="149" spans="1:63" s="88" customFormat="1" ht="12.75">
      <c r="A149" s="431"/>
      <c r="B149" s="431"/>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row>
    <row r="150" spans="1:63" s="88" customFormat="1" ht="12.75">
      <c r="A150" s="431"/>
      <c r="B150" s="431"/>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row>
    <row r="151" spans="1:63" s="88" customFormat="1" ht="12.75">
      <c r="A151" s="431"/>
      <c r="B151" s="431"/>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row>
    <row r="152" spans="1:63" s="88" customFormat="1" ht="12.75">
      <c r="A152" s="431"/>
      <c r="B152" s="431"/>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row>
    <row r="153" spans="1:63" s="88" customFormat="1" ht="12.75">
      <c r="A153" s="431"/>
      <c r="B153" s="431"/>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row>
    <row r="154" spans="1:63" s="88" customFormat="1" ht="12.75">
      <c r="A154" s="431"/>
      <c r="B154" s="431"/>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row>
    <row r="155" spans="1:63" s="88" customFormat="1" ht="12.75">
      <c r="A155" s="431"/>
      <c r="B155" s="431"/>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row>
    <row r="156" spans="1:63" s="88" customFormat="1" ht="12.75">
      <c r="A156" s="431"/>
      <c r="B156" s="431"/>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row>
    <row r="157" spans="1:63" s="88" customFormat="1" ht="12.75">
      <c r="A157" s="431"/>
      <c r="B157" s="431"/>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row>
    <row r="158" spans="1:63" s="88" customFormat="1" ht="12.75">
      <c r="A158" s="431"/>
      <c r="B158" s="431"/>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row>
    <row r="159" spans="1:63" s="88" customFormat="1" ht="12.75">
      <c r="A159" s="431"/>
      <c r="B159" s="431"/>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row>
    <row r="160" spans="1:63" s="88" customFormat="1" ht="12.75">
      <c r="A160" s="431"/>
      <c r="B160" s="431"/>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row>
    <row r="161" spans="1:63" s="88" customFormat="1" ht="12.75">
      <c r="A161" s="431"/>
      <c r="B161" s="431"/>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row>
    <row r="162" spans="1:63" s="88" customFormat="1" ht="12.75">
      <c r="A162" s="431"/>
      <c r="B162" s="431"/>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row>
    <row r="163" spans="1:63" s="88" customFormat="1" ht="12.75">
      <c r="A163" s="431"/>
      <c r="B163" s="431"/>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row>
    <row r="164" spans="1:63" s="88" customFormat="1" ht="12.75">
      <c r="A164" s="431"/>
      <c r="B164" s="431"/>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row>
    <row r="165" spans="1:63" s="88" customFormat="1" ht="12.75">
      <c r="A165" s="431"/>
      <c r="B165" s="431"/>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row>
    <row r="166" spans="1:63" s="88" customFormat="1" ht="12.75">
      <c r="A166" s="431"/>
      <c r="B166" s="431"/>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row>
    <row r="167" spans="1:63" s="88" customFormat="1" ht="12.75">
      <c r="A167" s="431"/>
      <c r="B167" s="431"/>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row>
    <row r="168" spans="1:63" s="88" customFormat="1" ht="12.75">
      <c r="A168" s="431"/>
      <c r="B168" s="431"/>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row>
    <row r="169" spans="1:63" s="88" customFormat="1" ht="12.75">
      <c r="A169" s="431"/>
      <c r="B169" s="431"/>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row>
    <row r="170" spans="1:63" s="88" customFormat="1" ht="12.75">
      <c r="A170" s="431"/>
      <c r="B170" s="431"/>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row>
    <row r="171" spans="1:63" s="88" customFormat="1" ht="12.75">
      <c r="A171" s="431"/>
      <c r="B171" s="431"/>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row>
    <row r="172" spans="1:63" s="88" customFormat="1" ht="12.75">
      <c r="A172" s="431"/>
      <c r="B172" s="431"/>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row>
    <row r="173" spans="1:63" s="88" customFormat="1" ht="12.75">
      <c r="A173" s="431"/>
      <c r="B173" s="431"/>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row>
    <row r="174" spans="1:63" s="88" customFormat="1" ht="12.75">
      <c r="A174" s="431"/>
      <c r="B174" s="431"/>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row>
    <row r="175" spans="1:63" s="88" customFormat="1" ht="12.75">
      <c r="A175" s="431"/>
      <c r="B175" s="431"/>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row>
    <row r="176" spans="1:63" s="88" customFormat="1" ht="12.75">
      <c r="A176" s="431"/>
      <c r="B176" s="431"/>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row>
    <row r="177" spans="1:63" s="88" customFormat="1" ht="12.75">
      <c r="A177" s="431"/>
      <c r="B177" s="431"/>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row>
    <row r="178" spans="1:63" s="88" customFormat="1" ht="12.75">
      <c r="A178" s="431"/>
      <c r="B178" s="431"/>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row>
    <row r="179" spans="1:63" s="88" customFormat="1" ht="12.75">
      <c r="A179" s="431"/>
      <c r="B179" s="431"/>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row>
    <row r="180" spans="1:63" s="88" customFormat="1" ht="12.75">
      <c r="A180" s="431"/>
      <c r="B180" s="431"/>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row>
    <row r="181" spans="1:63" s="88" customFormat="1" ht="12.75">
      <c r="A181" s="431"/>
      <c r="B181" s="431"/>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row>
    <row r="182" spans="1:63" s="88" customFormat="1" ht="12.75">
      <c r="A182" s="431"/>
      <c r="B182" s="431"/>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row>
    <row r="183" spans="1:63" s="88" customFormat="1" ht="12.75">
      <c r="A183" s="431"/>
      <c r="B183" s="431"/>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row>
    <row r="184" spans="1:63" s="88" customFormat="1" ht="12.75">
      <c r="A184" s="431"/>
      <c r="B184" s="431"/>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row>
    <row r="185" spans="1:63" s="88" customFormat="1" ht="12.75">
      <c r="A185" s="431"/>
      <c r="B185" s="431"/>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row>
    <row r="186" spans="1:63" s="88" customFormat="1" ht="12.75">
      <c r="A186" s="431"/>
      <c r="B186" s="431"/>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row>
    <row r="187" spans="1:63" s="88" customFormat="1" ht="12.75">
      <c r="A187" s="431"/>
      <c r="B187" s="431"/>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row>
    <row r="188" spans="1:63" s="88" customFormat="1" ht="12.75">
      <c r="A188" s="431"/>
      <c r="B188" s="431"/>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row>
    <row r="189" spans="1:63" s="88" customFormat="1" ht="12.75">
      <c r="A189" s="431"/>
      <c r="B189" s="431"/>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row>
    <row r="190" spans="1:63" s="88" customFormat="1" ht="12.75">
      <c r="A190" s="431"/>
      <c r="B190" s="431"/>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row>
    <row r="191" spans="1:63" s="88" customFormat="1" ht="12.75">
      <c r="A191" s="431"/>
      <c r="B191" s="431"/>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row>
    <row r="192" spans="1:63" s="88" customFormat="1" ht="12.75">
      <c r="A192" s="431"/>
      <c r="B192" s="431"/>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row>
    <row r="193" spans="1:63" s="88" customFormat="1" ht="12.75">
      <c r="A193" s="431"/>
      <c r="B193" s="431"/>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row>
    <row r="194" spans="1:63" s="88" customFormat="1" ht="12.75">
      <c r="A194" s="431"/>
      <c r="B194" s="431"/>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row>
    <row r="195" spans="1:63" s="88" customFormat="1" ht="12.75">
      <c r="A195" s="431"/>
      <c r="B195" s="431"/>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row>
    <row r="196" spans="1:63" s="88" customFormat="1" ht="12.75">
      <c r="A196" s="431"/>
      <c r="B196" s="431"/>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row>
    <row r="197" spans="1:63" s="88" customFormat="1" ht="12.75">
      <c r="A197" s="431"/>
      <c r="B197" s="431"/>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row>
    <row r="198" spans="1:63" s="88" customFormat="1" ht="12.75">
      <c r="A198" s="431"/>
      <c r="B198" s="431"/>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row>
    <row r="199" spans="1:63" s="88" customFormat="1" ht="12.75">
      <c r="A199" s="431"/>
      <c r="B199" s="431"/>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row>
    <row r="200" spans="1:63" s="206" customFormat="1" ht="12.75">
      <c r="A200" s="278"/>
      <c r="B200" s="278"/>
      <c r="P200" s="208"/>
      <c r="Q200" s="208"/>
      <c r="R200" s="208"/>
      <c r="S200" s="208"/>
      <c r="T200" s="208"/>
      <c r="U200" s="208"/>
      <c r="V200" s="208"/>
      <c r="W200" s="208"/>
      <c r="X200" s="208"/>
      <c r="Y200" s="208"/>
      <c r="Z200" s="208"/>
      <c r="AA200" s="208"/>
      <c r="AB200" s="208"/>
      <c r="AC200" s="208"/>
      <c r="AD200" s="208"/>
      <c r="AE200" s="208"/>
      <c r="AF200" s="208"/>
      <c r="AG200" s="208"/>
      <c r="AH200" s="208"/>
      <c r="AI200" s="208"/>
      <c r="AJ200" s="208"/>
      <c r="AK200" s="208"/>
      <c r="AL200" s="208"/>
      <c r="AM200" s="208"/>
      <c r="AN200" s="208"/>
      <c r="AO200" s="208"/>
      <c r="AP200" s="208"/>
      <c r="AQ200" s="208"/>
      <c r="AR200" s="208"/>
      <c r="AS200" s="208"/>
      <c r="AT200" s="208"/>
      <c r="AU200" s="208"/>
      <c r="AV200" s="208"/>
      <c r="AW200" s="208"/>
      <c r="AX200" s="208"/>
      <c r="AY200" s="208"/>
      <c r="AZ200" s="208"/>
      <c r="BA200" s="208"/>
      <c r="BB200" s="208"/>
      <c r="BC200" s="208"/>
      <c r="BD200" s="208"/>
      <c r="BE200" s="208"/>
      <c r="BF200" s="208"/>
      <c r="BG200" s="208"/>
      <c r="BH200" s="208"/>
      <c r="BI200" s="208"/>
      <c r="BJ200" s="208"/>
      <c r="BK200" s="208"/>
    </row>
    <row r="201" spans="1:63" s="206" customFormat="1" ht="12.75">
      <c r="A201" s="278"/>
      <c r="B201" s="278"/>
      <c r="P201" s="208"/>
      <c r="Q201" s="208"/>
      <c r="R201" s="208"/>
      <c r="S201" s="208"/>
      <c r="T201" s="208"/>
      <c r="U201" s="208"/>
      <c r="V201" s="208"/>
      <c r="W201" s="208"/>
      <c r="X201" s="208"/>
      <c r="Y201" s="208"/>
      <c r="Z201" s="208"/>
      <c r="AA201" s="208"/>
      <c r="AB201" s="208"/>
      <c r="AC201" s="208"/>
      <c r="AD201" s="208"/>
      <c r="AE201" s="208"/>
      <c r="AF201" s="208"/>
      <c r="AG201" s="208"/>
      <c r="AH201" s="208"/>
      <c r="AI201" s="208"/>
      <c r="AJ201" s="208"/>
      <c r="AK201" s="208"/>
      <c r="AL201" s="208"/>
      <c r="AM201" s="208"/>
      <c r="AN201" s="208"/>
      <c r="AO201" s="208"/>
      <c r="AP201" s="208"/>
      <c r="AQ201" s="208"/>
      <c r="AR201" s="208"/>
      <c r="AS201" s="208"/>
      <c r="AT201" s="208"/>
      <c r="AU201" s="208"/>
      <c r="AV201" s="208"/>
      <c r="AW201" s="208"/>
      <c r="AX201" s="208"/>
      <c r="AY201" s="208"/>
      <c r="AZ201" s="208"/>
      <c r="BA201" s="208"/>
      <c r="BB201" s="208"/>
      <c r="BC201" s="208"/>
      <c r="BD201" s="208"/>
      <c r="BE201" s="208"/>
      <c r="BF201" s="208"/>
      <c r="BG201" s="208"/>
      <c r="BH201" s="208"/>
      <c r="BI201" s="208"/>
      <c r="BJ201" s="208"/>
      <c r="BK201" s="208"/>
    </row>
    <row r="202" spans="1:63" s="206" customFormat="1" ht="12.75">
      <c r="A202" s="278"/>
      <c r="B202" s="278"/>
      <c r="P202" s="208"/>
      <c r="Q202" s="208"/>
      <c r="R202" s="208"/>
      <c r="S202" s="208"/>
      <c r="T202" s="208"/>
      <c r="U202" s="208"/>
      <c r="V202" s="208"/>
      <c r="W202" s="208"/>
      <c r="X202" s="208"/>
      <c r="Y202" s="208"/>
      <c r="Z202" s="208"/>
      <c r="AA202" s="208"/>
      <c r="AB202" s="208"/>
      <c r="AC202" s="208"/>
      <c r="AD202" s="208"/>
      <c r="AE202" s="208"/>
      <c r="AF202" s="208"/>
      <c r="AG202" s="208"/>
      <c r="AH202" s="208"/>
      <c r="AI202" s="208"/>
      <c r="AJ202" s="208"/>
      <c r="AK202" s="208"/>
      <c r="AL202" s="208"/>
      <c r="AM202" s="208"/>
      <c r="AN202" s="208"/>
      <c r="AO202" s="208"/>
      <c r="AP202" s="208"/>
      <c r="AQ202" s="208"/>
      <c r="AR202" s="208"/>
      <c r="AS202" s="208"/>
      <c r="AT202" s="208"/>
      <c r="AU202" s="208"/>
      <c r="AV202" s="208"/>
      <c r="AW202" s="208"/>
      <c r="AX202" s="208"/>
      <c r="AY202" s="208"/>
      <c r="AZ202" s="208"/>
      <c r="BA202" s="208"/>
      <c r="BB202" s="208"/>
      <c r="BC202" s="208"/>
      <c r="BD202" s="208"/>
      <c r="BE202" s="208"/>
      <c r="BF202" s="208"/>
      <c r="BG202" s="208"/>
      <c r="BH202" s="208"/>
      <c r="BI202" s="208"/>
      <c r="BJ202" s="208"/>
      <c r="BK202" s="208"/>
    </row>
    <row r="203" spans="1:63" s="206" customFormat="1" ht="12.75">
      <c r="A203" s="278"/>
      <c r="B203" s="278"/>
      <c r="P203" s="208"/>
      <c r="Q203" s="208"/>
      <c r="R203" s="208"/>
      <c r="S203" s="208"/>
      <c r="T203" s="208"/>
      <c r="U203" s="208"/>
      <c r="V203" s="208"/>
      <c r="W203" s="208"/>
      <c r="X203" s="208"/>
      <c r="Y203" s="208"/>
      <c r="Z203" s="208"/>
      <c r="AA203" s="208"/>
      <c r="AB203" s="208"/>
      <c r="AC203" s="208"/>
      <c r="AD203" s="208"/>
      <c r="AE203" s="208"/>
      <c r="AF203" s="208"/>
      <c r="AG203" s="208"/>
      <c r="AH203" s="208"/>
      <c r="AI203" s="208"/>
      <c r="AJ203" s="208"/>
      <c r="AK203" s="208"/>
      <c r="AL203" s="208"/>
      <c r="AM203" s="208"/>
      <c r="AN203" s="208"/>
      <c r="AO203" s="208"/>
      <c r="AP203" s="208"/>
      <c r="AQ203" s="208"/>
      <c r="AR203" s="208"/>
      <c r="AS203" s="208"/>
      <c r="AT203" s="208"/>
      <c r="AU203" s="208"/>
      <c r="AV203" s="208"/>
      <c r="AW203" s="208"/>
      <c r="AX203" s="208"/>
      <c r="AY203" s="208"/>
      <c r="AZ203" s="208"/>
      <c r="BA203" s="208"/>
      <c r="BB203" s="208"/>
      <c r="BC203" s="208"/>
      <c r="BD203" s="208"/>
      <c r="BE203" s="208"/>
      <c r="BF203" s="208"/>
      <c r="BG203" s="208"/>
      <c r="BH203" s="208"/>
      <c r="BI203" s="208"/>
      <c r="BJ203" s="208"/>
      <c r="BK203" s="208"/>
    </row>
    <row r="204" spans="1:63" s="206" customFormat="1" ht="12.75">
      <c r="A204" s="278"/>
      <c r="B204" s="278"/>
      <c r="P204" s="208"/>
      <c r="Q204" s="208"/>
      <c r="R204" s="208"/>
      <c r="S204" s="208"/>
      <c r="T204" s="208"/>
      <c r="U204" s="208"/>
      <c r="V204" s="208"/>
      <c r="W204" s="208"/>
      <c r="X204" s="208"/>
      <c r="Y204" s="208"/>
      <c r="Z204" s="208"/>
      <c r="AA204" s="208"/>
      <c r="AB204" s="208"/>
      <c r="AC204" s="208"/>
      <c r="AD204" s="208"/>
      <c r="AE204" s="208"/>
      <c r="AF204" s="208"/>
      <c r="AG204" s="208"/>
      <c r="AH204" s="208"/>
      <c r="AI204" s="208"/>
      <c r="AJ204" s="208"/>
      <c r="AK204" s="208"/>
      <c r="AL204" s="208"/>
      <c r="AM204" s="208"/>
      <c r="AN204" s="208"/>
      <c r="AO204" s="208"/>
      <c r="AP204" s="208"/>
      <c r="AQ204" s="208"/>
      <c r="AR204" s="208"/>
      <c r="AS204" s="208"/>
      <c r="AT204" s="208"/>
      <c r="AU204" s="208"/>
      <c r="AV204" s="208"/>
      <c r="AW204" s="208"/>
      <c r="AX204" s="208"/>
      <c r="AY204" s="208"/>
      <c r="AZ204" s="208"/>
      <c r="BA204" s="208"/>
      <c r="BB204" s="208"/>
      <c r="BC204" s="208"/>
      <c r="BD204" s="208"/>
      <c r="BE204" s="208"/>
      <c r="BF204" s="208"/>
      <c r="BG204" s="208"/>
      <c r="BH204" s="208"/>
      <c r="BI204" s="208"/>
      <c r="BJ204" s="208"/>
      <c r="BK204" s="208"/>
    </row>
    <row r="205" spans="1:63" s="206" customFormat="1" ht="12.75">
      <c r="A205" s="278"/>
      <c r="B205" s="278"/>
      <c r="P205" s="208"/>
      <c r="Q205" s="208"/>
      <c r="R205" s="208"/>
      <c r="S205" s="208"/>
      <c r="T205" s="208"/>
      <c r="U205" s="208"/>
      <c r="V205" s="208"/>
      <c r="W205" s="208"/>
      <c r="X205" s="208"/>
      <c r="Y205" s="208"/>
      <c r="Z205" s="208"/>
      <c r="AA205" s="208"/>
      <c r="AB205" s="208"/>
      <c r="AC205" s="208"/>
      <c r="AD205" s="208"/>
      <c r="AE205" s="208"/>
      <c r="AF205" s="208"/>
      <c r="AG205" s="208"/>
      <c r="AH205" s="208"/>
      <c r="AI205" s="208"/>
      <c r="AJ205" s="208"/>
      <c r="AK205" s="208"/>
      <c r="AL205" s="208"/>
      <c r="AM205" s="208"/>
      <c r="AN205" s="208"/>
      <c r="AO205" s="208"/>
      <c r="AP205" s="208"/>
      <c r="AQ205" s="208"/>
      <c r="AR205" s="208"/>
      <c r="AS205" s="208"/>
      <c r="AT205" s="208"/>
      <c r="AU205" s="208"/>
      <c r="AV205" s="208"/>
      <c r="AW205" s="208"/>
      <c r="AX205" s="208"/>
      <c r="AY205" s="208"/>
      <c r="AZ205" s="208"/>
      <c r="BA205" s="208"/>
      <c r="BB205" s="208"/>
      <c r="BC205" s="208"/>
      <c r="BD205" s="208"/>
      <c r="BE205" s="208"/>
      <c r="BF205" s="208"/>
      <c r="BG205" s="208"/>
      <c r="BH205" s="208"/>
      <c r="BI205" s="208"/>
      <c r="BJ205" s="208"/>
      <c r="BK205" s="208"/>
    </row>
    <row r="206" spans="1:63" s="206" customFormat="1" ht="12.75">
      <c r="A206" s="278"/>
      <c r="B206" s="278"/>
      <c r="P206" s="208"/>
      <c r="Q206" s="208"/>
      <c r="R206" s="208"/>
      <c r="S206" s="208"/>
      <c r="T206" s="208"/>
      <c r="U206" s="208"/>
      <c r="V206" s="208"/>
      <c r="W206" s="208"/>
      <c r="X206" s="208"/>
      <c r="Y206" s="208"/>
      <c r="Z206" s="208"/>
      <c r="AA206" s="208"/>
      <c r="AB206" s="208"/>
      <c r="AC206" s="208"/>
      <c r="AD206" s="208"/>
      <c r="AE206" s="208"/>
      <c r="AF206" s="208"/>
      <c r="AG206" s="208"/>
      <c r="AH206" s="208"/>
      <c r="AI206" s="208"/>
      <c r="AJ206" s="208"/>
      <c r="AK206" s="208"/>
      <c r="AL206" s="208"/>
      <c r="AM206" s="208"/>
      <c r="AN206" s="208"/>
      <c r="AO206" s="208"/>
      <c r="AP206" s="208"/>
      <c r="AQ206" s="208"/>
      <c r="AR206" s="208"/>
      <c r="AS206" s="208"/>
      <c r="AT206" s="208"/>
      <c r="AU206" s="208"/>
      <c r="AV206" s="208"/>
      <c r="AW206" s="208"/>
      <c r="AX206" s="208"/>
      <c r="AY206" s="208"/>
      <c r="AZ206" s="208"/>
      <c r="BA206" s="208"/>
      <c r="BB206" s="208"/>
      <c r="BC206" s="208"/>
      <c r="BD206" s="208"/>
      <c r="BE206" s="208"/>
      <c r="BF206" s="208"/>
      <c r="BG206" s="208"/>
      <c r="BH206" s="208"/>
      <c r="BI206" s="208"/>
      <c r="BJ206" s="208"/>
      <c r="BK206" s="208"/>
    </row>
    <row r="207" spans="1:63" s="206" customFormat="1" ht="12.75">
      <c r="A207" s="278"/>
      <c r="B207" s="278"/>
      <c r="P207" s="208"/>
      <c r="Q207" s="208"/>
      <c r="R207" s="208"/>
      <c r="S207" s="208"/>
      <c r="T207" s="208"/>
      <c r="U207" s="208"/>
      <c r="V207" s="208"/>
      <c r="W207" s="208"/>
      <c r="X207" s="208"/>
      <c r="Y207" s="208"/>
      <c r="Z207" s="208"/>
      <c r="AA207" s="208"/>
      <c r="AB207" s="208"/>
      <c r="AC207" s="208"/>
      <c r="AD207" s="208"/>
      <c r="AE207" s="208"/>
      <c r="AF207" s="208"/>
      <c r="AG207" s="208"/>
      <c r="AH207" s="208"/>
      <c r="AI207" s="208"/>
      <c r="AJ207" s="208"/>
      <c r="AK207" s="208"/>
      <c r="AL207" s="208"/>
      <c r="AM207" s="208"/>
      <c r="AN207" s="208"/>
      <c r="AO207" s="208"/>
      <c r="AP207" s="208"/>
      <c r="AQ207" s="208"/>
      <c r="AR207" s="208"/>
      <c r="AS207" s="208"/>
      <c r="AT207" s="208"/>
      <c r="AU207" s="208"/>
      <c r="AV207" s="208"/>
      <c r="AW207" s="208"/>
      <c r="AX207" s="208"/>
      <c r="AY207" s="208"/>
      <c r="AZ207" s="208"/>
      <c r="BA207" s="208"/>
      <c r="BB207" s="208"/>
      <c r="BC207" s="208"/>
      <c r="BD207" s="208"/>
      <c r="BE207" s="208"/>
      <c r="BF207" s="208"/>
      <c r="BG207" s="208"/>
      <c r="BH207" s="208"/>
      <c r="BI207" s="208"/>
      <c r="BJ207" s="208"/>
      <c r="BK207" s="208"/>
    </row>
    <row r="208" spans="1:63" s="206" customFormat="1" ht="12.75">
      <c r="A208" s="278"/>
      <c r="B208" s="278"/>
      <c r="P208" s="208"/>
      <c r="Q208" s="208"/>
      <c r="R208" s="208"/>
      <c r="S208" s="208"/>
      <c r="T208" s="208"/>
      <c r="U208" s="208"/>
      <c r="V208" s="208"/>
      <c r="W208" s="208"/>
      <c r="X208" s="208"/>
      <c r="Y208" s="208"/>
      <c r="Z208" s="208"/>
      <c r="AA208" s="208"/>
      <c r="AB208" s="208"/>
      <c r="AC208" s="208"/>
      <c r="AD208" s="208"/>
      <c r="AE208" s="208"/>
      <c r="AF208" s="208"/>
      <c r="AG208" s="208"/>
      <c r="AH208" s="208"/>
      <c r="AI208" s="208"/>
      <c r="AJ208" s="208"/>
      <c r="AK208" s="208"/>
      <c r="AL208" s="208"/>
      <c r="AM208" s="208"/>
      <c r="AN208" s="208"/>
      <c r="AO208" s="208"/>
      <c r="AP208" s="208"/>
      <c r="AQ208" s="208"/>
      <c r="AR208" s="208"/>
      <c r="AS208" s="208"/>
      <c r="AT208" s="208"/>
      <c r="AU208" s="208"/>
      <c r="AV208" s="208"/>
      <c r="AW208" s="208"/>
      <c r="AX208" s="208"/>
      <c r="AY208" s="208"/>
      <c r="AZ208" s="208"/>
      <c r="BA208" s="208"/>
      <c r="BB208" s="208"/>
      <c r="BC208" s="208"/>
      <c r="BD208" s="208"/>
      <c r="BE208" s="208"/>
      <c r="BF208" s="208"/>
      <c r="BG208" s="208"/>
      <c r="BH208" s="208"/>
      <c r="BI208" s="208"/>
      <c r="BJ208" s="208"/>
      <c r="BK208" s="208"/>
    </row>
    <row r="209" spans="1:63" s="206" customFormat="1" ht="12.75">
      <c r="A209" s="278"/>
      <c r="B209" s="278"/>
      <c r="P209" s="208"/>
      <c r="Q209" s="208"/>
      <c r="R209" s="208"/>
      <c r="S209" s="208"/>
      <c r="T209" s="208"/>
      <c r="U209" s="208"/>
      <c r="V209" s="208"/>
      <c r="W209" s="208"/>
      <c r="X209" s="208"/>
      <c r="Y209" s="208"/>
      <c r="Z209" s="208"/>
      <c r="AA209" s="208"/>
      <c r="AB209" s="208"/>
      <c r="AC209" s="208"/>
      <c r="AD209" s="208"/>
      <c r="AE209" s="208"/>
      <c r="AF209" s="208"/>
      <c r="AG209" s="208"/>
      <c r="AH209" s="208"/>
      <c r="AI209" s="208"/>
      <c r="AJ209" s="208"/>
      <c r="AK209" s="208"/>
      <c r="AL209" s="208"/>
      <c r="AM209" s="208"/>
      <c r="AN209" s="208"/>
      <c r="AO209" s="208"/>
      <c r="AP209" s="208"/>
      <c r="AQ209" s="208"/>
      <c r="AR209" s="208"/>
      <c r="AS209" s="208"/>
      <c r="AT209" s="208"/>
      <c r="AU209" s="208"/>
      <c r="AV209" s="208"/>
      <c r="AW209" s="208"/>
      <c r="AX209" s="208"/>
      <c r="AY209" s="208"/>
      <c r="AZ209" s="208"/>
      <c r="BA209" s="208"/>
      <c r="BB209" s="208"/>
      <c r="BC209" s="208"/>
      <c r="BD209" s="208"/>
      <c r="BE209" s="208"/>
      <c r="BF209" s="208"/>
      <c r="BG209" s="208"/>
      <c r="BH209" s="208"/>
      <c r="BI209" s="208"/>
      <c r="BJ209" s="208"/>
      <c r="BK209" s="208"/>
    </row>
    <row r="210" spans="1:63" s="206" customFormat="1" ht="12.75">
      <c r="A210" s="278"/>
      <c r="B210" s="278"/>
      <c r="P210" s="208"/>
      <c r="Q210" s="208"/>
      <c r="R210" s="208"/>
      <c r="S210" s="208"/>
      <c r="T210" s="208"/>
      <c r="U210" s="208"/>
      <c r="V210" s="208"/>
      <c r="W210" s="208"/>
      <c r="X210" s="208"/>
      <c r="Y210" s="208"/>
      <c r="Z210" s="208"/>
      <c r="AA210" s="208"/>
      <c r="AB210" s="208"/>
      <c r="AC210" s="208"/>
      <c r="AD210" s="208"/>
      <c r="AE210" s="208"/>
      <c r="AF210" s="208"/>
      <c r="AG210" s="208"/>
      <c r="AH210" s="208"/>
      <c r="AI210" s="208"/>
      <c r="AJ210" s="208"/>
      <c r="AK210" s="208"/>
      <c r="AL210" s="208"/>
      <c r="AM210" s="208"/>
      <c r="AN210" s="208"/>
      <c r="AO210" s="208"/>
      <c r="AP210" s="208"/>
      <c r="AQ210" s="208"/>
      <c r="AR210" s="208"/>
      <c r="AS210" s="208"/>
      <c r="AT210" s="208"/>
      <c r="AU210" s="208"/>
      <c r="AV210" s="208"/>
      <c r="AW210" s="208"/>
      <c r="AX210" s="208"/>
      <c r="AY210" s="208"/>
      <c r="AZ210" s="208"/>
      <c r="BA210" s="208"/>
      <c r="BB210" s="208"/>
      <c r="BC210" s="208"/>
      <c r="BD210" s="208"/>
      <c r="BE210" s="208"/>
      <c r="BF210" s="208"/>
      <c r="BG210" s="208"/>
      <c r="BH210" s="208"/>
      <c r="BI210" s="208"/>
      <c r="BJ210" s="208"/>
      <c r="BK210" s="208"/>
    </row>
    <row r="211" spans="1:63" s="206" customFormat="1" ht="12.75">
      <c r="A211" s="278"/>
      <c r="B211" s="278"/>
      <c r="P211" s="208"/>
      <c r="Q211" s="208"/>
      <c r="R211" s="208"/>
      <c r="S211" s="208"/>
      <c r="T211" s="208"/>
      <c r="U211" s="208"/>
      <c r="V211" s="208"/>
      <c r="W211" s="208"/>
      <c r="X211" s="208"/>
      <c r="Y211" s="208"/>
      <c r="Z211" s="208"/>
      <c r="AA211" s="208"/>
      <c r="AB211" s="208"/>
      <c r="AC211" s="208"/>
      <c r="AD211" s="208"/>
      <c r="AE211" s="208"/>
      <c r="AF211" s="208"/>
      <c r="AG211" s="208"/>
      <c r="AH211" s="208"/>
      <c r="AI211" s="208"/>
      <c r="AJ211" s="208"/>
      <c r="AK211" s="208"/>
      <c r="AL211" s="208"/>
      <c r="AM211" s="208"/>
      <c r="AN211" s="208"/>
      <c r="AO211" s="208"/>
      <c r="AP211" s="208"/>
      <c r="AQ211" s="208"/>
      <c r="AR211" s="208"/>
      <c r="AS211" s="208"/>
      <c r="AT211" s="208"/>
      <c r="AU211" s="208"/>
      <c r="AV211" s="208"/>
      <c r="AW211" s="208"/>
      <c r="AX211" s="208"/>
      <c r="AY211" s="208"/>
      <c r="AZ211" s="208"/>
      <c r="BA211" s="208"/>
      <c r="BB211" s="208"/>
      <c r="BC211" s="208"/>
      <c r="BD211" s="208"/>
      <c r="BE211" s="208"/>
      <c r="BF211" s="208"/>
      <c r="BG211" s="208"/>
      <c r="BH211" s="208"/>
      <c r="BI211" s="208"/>
      <c r="BJ211" s="208"/>
      <c r="BK211" s="208"/>
    </row>
    <row r="212" spans="1:63" s="206" customFormat="1" ht="12.75">
      <c r="A212" s="278"/>
      <c r="B212" s="278"/>
      <c r="P212" s="208"/>
      <c r="Q212" s="208"/>
      <c r="R212" s="208"/>
      <c r="S212" s="208"/>
      <c r="T212" s="208"/>
      <c r="U212" s="208"/>
      <c r="V212" s="208"/>
      <c r="W212" s="208"/>
      <c r="X212" s="208"/>
      <c r="Y212" s="208"/>
      <c r="Z212" s="208"/>
      <c r="AA212" s="208"/>
      <c r="AB212" s="208"/>
      <c r="AC212" s="208"/>
      <c r="AD212" s="208"/>
      <c r="AE212" s="208"/>
      <c r="AF212" s="208"/>
      <c r="AG212" s="208"/>
      <c r="AH212" s="208"/>
      <c r="AI212" s="208"/>
      <c r="AJ212" s="208"/>
      <c r="AK212" s="208"/>
      <c r="AL212" s="208"/>
      <c r="AM212" s="208"/>
      <c r="AN212" s="208"/>
      <c r="AO212" s="208"/>
      <c r="AP212" s="208"/>
      <c r="AQ212" s="208"/>
      <c r="AR212" s="208"/>
      <c r="AS212" s="208"/>
      <c r="AT212" s="208"/>
      <c r="AU212" s="208"/>
      <c r="AV212" s="208"/>
      <c r="AW212" s="208"/>
      <c r="AX212" s="208"/>
      <c r="AY212" s="208"/>
      <c r="AZ212" s="208"/>
      <c r="BA212" s="208"/>
      <c r="BB212" s="208"/>
      <c r="BC212" s="208"/>
      <c r="BD212" s="208"/>
      <c r="BE212" s="208"/>
      <c r="BF212" s="208"/>
      <c r="BG212" s="208"/>
      <c r="BH212" s="208"/>
      <c r="BI212" s="208"/>
      <c r="BJ212" s="208"/>
      <c r="BK212" s="208"/>
    </row>
    <row r="213" spans="1:63" s="206" customFormat="1" ht="12.75">
      <c r="A213" s="278"/>
      <c r="B213" s="278"/>
      <c r="P213" s="208"/>
      <c r="Q213" s="208"/>
      <c r="R213" s="208"/>
      <c r="S213" s="208"/>
      <c r="T213" s="208"/>
      <c r="U213" s="208"/>
      <c r="V213" s="208"/>
      <c r="W213" s="208"/>
      <c r="X213" s="208"/>
      <c r="Y213" s="208"/>
      <c r="Z213" s="208"/>
      <c r="AA213" s="208"/>
      <c r="AB213" s="208"/>
      <c r="AC213" s="208"/>
      <c r="AD213" s="208"/>
      <c r="AE213" s="208"/>
      <c r="AF213" s="208"/>
      <c r="AG213" s="208"/>
      <c r="AH213" s="208"/>
      <c r="AI213" s="208"/>
      <c r="AJ213" s="208"/>
      <c r="AK213" s="208"/>
      <c r="AL213" s="208"/>
      <c r="AM213" s="208"/>
      <c r="AN213" s="208"/>
      <c r="AO213" s="208"/>
      <c r="AP213" s="208"/>
      <c r="AQ213" s="208"/>
      <c r="AR213" s="208"/>
      <c r="AS213" s="208"/>
      <c r="AT213" s="208"/>
      <c r="AU213" s="208"/>
      <c r="AV213" s="208"/>
      <c r="AW213" s="208"/>
      <c r="AX213" s="208"/>
      <c r="AY213" s="208"/>
      <c r="AZ213" s="208"/>
      <c r="BA213" s="208"/>
      <c r="BB213" s="208"/>
      <c r="BC213" s="208"/>
      <c r="BD213" s="208"/>
      <c r="BE213" s="208"/>
      <c r="BF213" s="208"/>
      <c r="BG213" s="208"/>
      <c r="BH213" s="208"/>
      <c r="BI213" s="208"/>
      <c r="BJ213" s="208"/>
      <c r="BK213" s="208"/>
    </row>
    <row r="214" spans="1:63" s="206" customFormat="1" ht="12.75">
      <c r="A214" s="278"/>
      <c r="B214" s="278"/>
      <c r="P214" s="208"/>
      <c r="Q214" s="208"/>
      <c r="R214" s="208"/>
      <c r="S214" s="208"/>
      <c r="T214" s="208"/>
      <c r="U214" s="208"/>
      <c r="V214" s="208"/>
      <c r="W214" s="208"/>
      <c r="X214" s="208"/>
      <c r="Y214" s="208"/>
      <c r="Z214" s="208"/>
      <c r="AA214" s="208"/>
      <c r="AB214" s="208"/>
      <c r="AC214" s="208"/>
      <c r="AD214" s="208"/>
      <c r="AE214" s="208"/>
      <c r="AF214" s="208"/>
      <c r="AG214" s="208"/>
      <c r="AH214" s="208"/>
      <c r="AI214" s="208"/>
      <c r="AJ214" s="208"/>
      <c r="AK214" s="208"/>
      <c r="AL214" s="208"/>
      <c r="AM214" s="208"/>
      <c r="AN214" s="208"/>
      <c r="AO214" s="208"/>
      <c r="AP214" s="208"/>
      <c r="AQ214" s="208"/>
      <c r="AR214" s="208"/>
      <c r="AS214" s="208"/>
      <c r="AT214" s="208"/>
      <c r="AU214" s="208"/>
      <c r="AV214" s="208"/>
      <c r="AW214" s="208"/>
      <c r="AX214" s="208"/>
      <c r="AY214" s="208"/>
      <c r="AZ214" s="208"/>
      <c r="BA214" s="208"/>
      <c r="BB214" s="208"/>
      <c r="BC214" s="208"/>
      <c r="BD214" s="208"/>
      <c r="BE214" s="208"/>
      <c r="BF214" s="208"/>
      <c r="BG214" s="208"/>
      <c r="BH214" s="208"/>
      <c r="BI214" s="208"/>
      <c r="BJ214" s="208"/>
      <c r="BK214" s="208"/>
    </row>
    <row r="215" spans="1:63" s="206" customFormat="1" ht="12.75">
      <c r="A215" s="278"/>
      <c r="B215" s="278"/>
      <c r="P215" s="208"/>
      <c r="Q215" s="208"/>
      <c r="R215" s="208"/>
      <c r="S215" s="208"/>
      <c r="T215" s="208"/>
      <c r="U215" s="208"/>
      <c r="V215" s="208"/>
      <c r="W215" s="208"/>
      <c r="X215" s="208"/>
      <c r="Y215" s="208"/>
      <c r="Z215" s="208"/>
      <c r="AA215" s="208"/>
      <c r="AB215" s="208"/>
      <c r="AC215" s="208"/>
      <c r="AD215" s="208"/>
      <c r="AE215" s="208"/>
      <c r="AF215" s="208"/>
      <c r="AG215" s="208"/>
      <c r="AH215" s="208"/>
      <c r="AI215" s="208"/>
      <c r="AJ215" s="208"/>
      <c r="AK215" s="208"/>
      <c r="AL215" s="208"/>
      <c r="AM215" s="208"/>
      <c r="AN215" s="208"/>
      <c r="AO215" s="208"/>
      <c r="AP215" s="208"/>
      <c r="AQ215" s="208"/>
      <c r="AR215" s="208"/>
      <c r="AS215" s="208"/>
      <c r="AT215" s="208"/>
      <c r="AU215" s="208"/>
      <c r="AV215" s="208"/>
      <c r="AW215" s="208"/>
      <c r="AX215" s="208"/>
      <c r="AY215" s="208"/>
      <c r="AZ215" s="208"/>
      <c r="BA215" s="208"/>
      <c r="BB215" s="208"/>
      <c r="BC215" s="208"/>
      <c r="BD215" s="208"/>
      <c r="BE215" s="208"/>
      <c r="BF215" s="208"/>
      <c r="BG215" s="208"/>
      <c r="BH215" s="208"/>
      <c r="BI215" s="208"/>
      <c r="BJ215" s="208"/>
      <c r="BK215" s="208"/>
    </row>
    <row r="216" spans="1:63" s="206" customFormat="1" ht="12.75">
      <c r="A216" s="278"/>
      <c r="B216" s="278"/>
      <c r="P216" s="208"/>
      <c r="Q216" s="208"/>
      <c r="R216" s="208"/>
      <c r="S216" s="208"/>
      <c r="T216" s="208"/>
      <c r="U216" s="208"/>
      <c r="V216" s="208"/>
      <c r="W216" s="208"/>
      <c r="X216" s="208"/>
      <c r="Y216" s="208"/>
      <c r="Z216" s="208"/>
      <c r="AA216" s="208"/>
      <c r="AB216" s="208"/>
      <c r="AC216" s="208"/>
      <c r="AD216" s="208"/>
      <c r="AE216" s="208"/>
      <c r="AF216" s="208"/>
      <c r="AG216" s="208"/>
      <c r="AH216" s="208"/>
      <c r="AI216" s="208"/>
      <c r="AJ216" s="208"/>
      <c r="AK216" s="208"/>
      <c r="AL216" s="208"/>
      <c r="AM216" s="208"/>
      <c r="AN216" s="208"/>
      <c r="AO216" s="208"/>
      <c r="AP216" s="208"/>
      <c r="AQ216" s="208"/>
      <c r="AR216" s="208"/>
      <c r="AS216" s="208"/>
      <c r="AT216" s="208"/>
      <c r="AU216" s="208"/>
      <c r="AV216" s="208"/>
      <c r="AW216" s="208"/>
      <c r="AX216" s="208"/>
      <c r="AY216" s="208"/>
      <c r="AZ216" s="208"/>
      <c r="BA216" s="208"/>
      <c r="BB216" s="208"/>
      <c r="BC216" s="208"/>
      <c r="BD216" s="208"/>
      <c r="BE216" s="208"/>
      <c r="BF216" s="208"/>
      <c r="BG216" s="208"/>
      <c r="BH216" s="208"/>
      <c r="BI216" s="208"/>
      <c r="BJ216" s="208"/>
      <c r="BK216" s="208"/>
    </row>
    <row r="217" spans="1:63" s="206" customFormat="1" ht="12.75">
      <c r="A217" s="278"/>
      <c r="B217" s="278"/>
      <c r="P217" s="208"/>
      <c r="Q217" s="208"/>
      <c r="R217" s="208"/>
      <c r="S217" s="208"/>
      <c r="T217" s="208"/>
      <c r="U217" s="208"/>
      <c r="V217" s="208"/>
      <c r="W217" s="208"/>
      <c r="X217" s="208"/>
      <c r="Y217" s="208"/>
      <c r="Z217" s="208"/>
      <c r="AA217" s="208"/>
      <c r="AB217" s="208"/>
      <c r="AC217" s="208"/>
      <c r="AD217" s="208"/>
      <c r="AE217" s="208"/>
      <c r="AF217" s="208"/>
      <c r="AG217" s="208"/>
      <c r="AH217" s="208"/>
      <c r="AI217" s="208"/>
      <c r="AJ217" s="208"/>
      <c r="AK217" s="208"/>
      <c r="AL217" s="208"/>
      <c r="AM217" s="208"/>
      <c r="AN217" s="208"/>
      <c r="AO217" s="208"/>
      <c r="AP217" s="208"/>
      <c r="AQ217" s="208"/>
      <c r="AR217" s="208"/>
      <c r="AS217" s="208"/>
      <c r="AT217" s="208"/>
      <c r="AU217" s="208"/>
      <c r="AV217" s="208"/>
      <c r="AW217" s="208"/>
      <c r="AX217" s="208"/>
      <c r="AY217" s="208"/>
      <c r="AZ217" s="208"/>
      <c r="BA217" s="208"/>
      <c r="BB217" s="208"/>
      <c r="BC217" s="208"/>
      <c r="BD217" s="208"/>
      <c r="BE217" s="208"/>
      <c r="BF217" s="208"/>
      <c r="BG217" s="208"/>
      <c r="BH217" s="208"/>
      <c r="BI217" s="208"/>
      <c r="BJ217" s="208"/>
      <c r="BK217" s="208"/>
    </row>
    <row r="218" spans="1:63" s="206" customFormat="1" ht="12.75">
      <c r="A218" s="278"/>
      <c r="B218" s="278"/>
      <c r="P218" s="208"/>
      <c r="Q218" s="208"/>
      <c r="R218" s="208"/>
      <c r="S218" s="208"/>
      <c r="T218" s="208"/>
      <c r="U218" s="208"/>
      <c r="V218" s="208"/>
      <c r="W218" s="208"/>
      <c r="X218" s="208"/>
      <c r="Y218" s="208"/>
      <c r="Z218" s="208"/>
      <c r="AA218" s="208"/>
      <c r="AB218" s="208"/>
      <c r="AC218" s="208"/>
      <c r="AD218" s="208"/>
      <c r="AE218" s="208"/>
      <c r="AF218" s="208"/>
      <c r="AG218" s="208"/>
      <c r="AH218" s="208"/>
      <c r="AI218" s="208"/>
      <c r="AJ218" s="208"/>
      <c r="AK218" s="208"/>
      <c r="AL218" s="208"/>
      <c r="AM218" s="208"/>
      <c r="AN218" s="208"/>
      <c r="AO218" s="208"/>
      <c r="AP218" s="208"/>
      <c r="AQ218" s="208"/>
      <c r="AR218" s="208"/>
      <c r="AS218" s="208"/>
      <c r="AT218" s="208"/>
      <c r="AU218" s="208"/>
      <c r="AV218" s="208"/>
      <c r="AW218" s="208"/>
      <c r="AX218" s="208"/>
      <c r="AY218" s="208"/>
      <c r="AZ218" s="208"/>
      <c r="BA218" s="208"/>
      <c r="BB218" s="208"/>
      <c r="BC218" s="208"/>
      <c r="BD218" s="208"/>
      <c r="BE218" s="208"/>
      <c r="BF218" s="208"/>
      <c r="BG218" s="208"/>
      <c r="BH218" s="208"/>
      <c r="BI218" s="208"/>
      <c r="BJ218" s="208"/>
      <c r="BK218" s="208"/>
    </row>
    <row r="219" spans="1:63" s="206" customFormat="1" ht="12.75">
      <c r="A219" s="278"/>
      <c r="B219" s="278"/>
      <c r="P219" s="208"/>
      <c r="Q219" s="208"/>
      <c r="R219" s="208"/>
      <c r="S219" s="208"/>
      <c r="T219" s="208"/>
      <c r="U219" s="208"/>
      <c r="V219" s="208"/>
      <c r="W219" s="208"/>
      <c r="X219" s="208"/>
      <c r="Y219" s="208"/>
      <c r="Z219" s="208"/>
      <c r="AA219" s="208"/>
      <c r="AB219" s="208"/>
      <c r="AC219" s="208"/>
      <c r="AD219" s="208"/>
      <c r="AE219" s="208"/>
      <c r="AF219" s="208"/>
      <c r="AG219" s="208"/>
      <c r="AH219" s="208"/>
      <c r="AI219" s="208"/>
      <c r="AJ219" s="208"/>
      <c r="AK219" s="208"/>
      <c r="AL219" s="208"/>
      <c r="AM219" s="208"/>
      <c r="AN219" s="208"/>
      <c r="AO219" s="208"/>
      <c r="AP219" s="208"/>
      <c r="AQ219" s="208"/>
      <c r="AR219" s="208"/>
      <c r="AS219" s="208"/>
      <c r="AT219" s="208"/>
      <c r="AU219" s="208"/>
      <c r="AV219" s="208"/>
      <c r="AW219" s="208"/>
      <c r="AX219" s="208"/>
      <c r="AY219" s="208"/>
      <c r="AZ219" s="208"/>
      <c r="BA219" s="208"/>
      <c r="BB219" s="208"/>
      <c r="BC219" s="208"/>
      <c r="BD219" s="208"/>
      <c r="BE219" s="208"/>
      <c r="BF219" s="208"/>
      <c r="BG219" s="208"/>
      <c r="BH219" s="208"/>
      <c r="BI219" s="208"/>
      <c r="BJ219" s="208"/>
      <c r="BK219" s="208"/>
    </row>
    <row r="220" spans="1:63" s="206" customFormat="1" ht="12.75">
      <c r="A220" s="278"/>
      <c r="B220" s="278"/>
      <c r="P220" s="208"/>
      <c r="Q220" s="208"/>
      <c r="R220" s="208"/>
      <c r="S220" s="208"/>
      <c r="T220" s="208"/>
      <c r="U220" s="208"/>
      <c r="V220" s="208"/>
      <c r="W220" s="208"/>
      <c r="X220" s="208"/>
      <c r="Y220" s="208"/>
      <c r="Z220" s="208"/>
      <c r="AA220" s="208"/>
      <c r="AB220" s="208"/>
      <c r="AC220" s="208"/>
      <c r="AD220" s="208"/>
      <c r="AE220" s="208"/>
      <c r="AF220" s="208"/>
      <c r="AG220" s="208"/>
      <c r="AH220" s="208"/>
      <c r="AI220" s="208"/>
      <c r="AJ220" s="208"/>
      <c r="AK220" s="208"/>
      <c r="AL220" s="208"/>
      <c r="AM220" s="208"/>
      <c r="AN220" s="208"/>
      <c r="AO220" s="208"/>
      <c r="AP220" s="208"/>
      <c r="AQ220" s="208"/>
      <c r="AR220" s="208"/>
      <c r="AS220" s="208"/>
      <c r="AT220" s="208"/>
      <c r="AU220" s="208"/>
      <c r="AV220" s="208"/>
      <c r="AW220" s="208"/>
      <c r="AX220" s="208"/>
      <c r="AY220" s="208"/>
      <c r="AZ220" s="208"/>
      <c r="BA220" s="208"/>
      <c r="BB220" s="208"/>
      <c r="BC220" s="208"/>
      <c r="BD220" s="208"/>
      <c r="BE220" s="208"/>
      <c r="BF220" s="208"/>
      <c r="BG220" s="208"/>
      <c r="BH220" s="208"/>
      <c r="BI220" s="208"/>
      <c r="BJ220" s="208"/>
      <c r="BK220" s="208"/>
    </row>
    <row r="221" spans="1:63" s="206" customFormat="1" ht="12.75">
      <c r="A221" s="278"/>
      <c r="B221" s="278"/>
      <c r="P221" s="208"/>
      <c r="Q221" s="208"/>
      <c r="R221" s="208"/>
      <c r="S221" s="208"/>
      <c r="T221" s="208"/>
      <c r="U221" s="208"/>
      <c r="V221" s="208"/>
      <c r="W221" s="208"/>
      <c r="X221" s="208"/>
      <c r="Y221" s="208"/>
      <c r="Z221" s="208"/>
      <c r="AA221" s="208"/>
      <c r="AB221" s="208"/>
      <c r="AC221" s="208"/>
      <c r="AD221" s="208"/>
      <c r="AE221" s="208"/>
      <c r="AF221" s="208"/>
      <c r="AG221" s="208"/>
      <c r="AH221" s="208"/>
      <c r="AI221" s="208"/>
      <c r="AJ221" s="208"/>
      <c r="AK221" s="208"/>
      <c r="AL221" s="208"/>
      <c r="AM221" s="208"/>
      <c r="AN221" s="208"/>
      <c r="AO221" s="208"/>
      <c r="AP221" s="208"/>
      <c r="AQ221" s="208"/>
      <c r="AR221" s="208"/>
      <c r="AS221" s="208"/>
      <c r="AT221" s="208"/>
      <c r="AU221" s="208"/>
      <c r="AV221" s="208"/>
      <c r="AW221" s="208"/>
      <c r="AX221" s="208"/>
      <c r="AY221" s="208"/>
      <c r="AZ221" s="208"/>
      <c r="BA221" s="208"/>
      <c r="BB221" s="208"/>
      <c r="BC221" s="208"/>
      <c r="BD221" s="208"/>
      <c r="BE221" s="208"/>
      <c r="BF221" s="208"/>
      <c r="BG221" s="208"/>
      <c r="BH221" s="208"/>
      <c r="BI221" s="208"/>
      <c r="BJ221" s="208"/>
      <c r="BK221" s="208"/>
    </row>
    <row r="222" spans="1:63" s="206" customFormat="1" ht="12.75">
      <c r="A222" s="278"/>
      <c r="B222" s="278"/>
      <c r="P222" s="208"/>
      <c r="Q222" s="208"/>
      <c r="R222" s="208"/>
      <c r="S222" s="208"/>
      <c r="T222" s="208"/>
      <c r="U222" s="208"/>
      <c r="V222" s="208"/>
      <c r="W222" s="208"/>
      <c r="X222" s="208"/>
      <c r="Y222" s="208"/>
      <c r="Z222" s="208"/>
      <c r="AA222" s="208"/>
      <c r="AB222" s="208"/>
      <c r="AC222" s="208"/>
      <c r="AD222" s="208"/>
      <c r="AE222" s="208"/>
      <c r="AF222" s="208"/>
      <c r="AG222" s="208"/>
      <c r="AH222" s="208"/>
      <c r="AI222" s="208"/>
      <c r="AJ222" s="208"/>
      <c r="AK222" s="208"/>
      <c r="AL222" s="208"/>
      <c r="AM222" s="208"/>
      <c r="AN222" s="208"/>
      <c r="AO222" s="208"/>
      <c r="AP222" s="208"/>
      <c r="AQ222" s="208"/>
      <c r="AR222" s="208"/>
      <c r="AS222" s="208"/>
      <c r="AT222" s="208"/>
      <c r="AU222" s="208"/>
      <c r="AV222" s="208"/>
      <c r="AW222" s="208"/>
      <c r="AX222" s="208"/>
      <c r="AY222" s="208"/>
      <c r="AZ222" s="208"/>
      <c r="BA222" s="208"/>
      <c r="BB222" s="208"/>
      <c r="BC222" s="208"/>
      <c r="BD222" s="208"/>
      <c r="BE222" s="208"/>
      <c r="BF222" s="208"/>
      <c r="BG222" s="208"/>
      <c r="BH222" s="208"/>
      <c r="BI222" s="208"/>
      <c r="BJ222" s="208"/>
      <c r="BK222" s="208"/>
    </row>
    <row r="223" spans="1:63" s="206" customFormat="1" ht="12.75">
      <c r="A223" s="278"/>
      <c r="B223" s="278"/>
      <c r="P223" s="208"/>
      <c r="Q223" s="208"/>
      <c r="R223" s="208"/>
      <c r="S223" s="208"/>
      <c r="T223" s="208"/>
      <c r="U223" s="208"/>
      <c r="V223" s="208"/>
      <c r="W223" s="208"/>
      <c r="X223" s="208"/>
      <c r="Y223" s="208"/>
      <c r="Z223" s="208"/>
      <c r="AA223" s="208"/>
      <c r="AB223" s="208"/>
      <c r="AC223" s="208"/>
      <c r="AD223" s="208"/>
      <c r="AE223" s="208"/>
      <c r="AF223" s="208"/>
      <c r="AG223" s="208"/>
      <c r="AH223" s="208"/>
      <c r="AI223" s="208"/>
      <c r="AJ223" s="208"/>
      <c r="AK223" s="208"/>
      <c r="AL223" s="208"/>
      <c r="AM223" s="208"/>
      <c r="AN223" s="208"/>
      <c r="AO223" s="208"/>
      <c r="AP223" s="208"/>
      <c r="AQ223" s="208"/>
      <c r="AR223" s="208"/>
      <c r="AS223" s="208"/>
      <c r="AT223" s="208"/>
      <c r="AU223" s="208"/>
      <c r="AV223" s="208"/>
      <c r="AW223" s="208"/>
      <c r="AX223" s="208"/>
      <c r="AY223" s="208"/>
      <c r="AZ223" s="208"/>
      <c r="BA223" s="208"/>
      <c r="BB223" s="208"/>
      <c r="BC223" s="208"/>
      <c r="BD223" s="208"/>
      <c r="BE223" s="208"/>
      <c r="BF223" s="208"/>
      <c r="BG223" s="208"/>
      <c r="BH223" s="208"/>
      <c r="BI223" s="208"/>
      <c r="BJ223" s="208"/>
      <c r="BK223" s="208"/>
    </row>
    <row r="224" spans="1:63" s="206" customFormat="1" ht="12.75">
      <c r="A224" s="278"/>
      <c r="B224" s="278"/>
      <c r="P224" s="208"/>
      <c r="Q224" s="208"/>
      <c r="R224" s="208"/>
      <c r="S224" s="208"/>
      <c r="T224" s="208"/>
      <c r="U224" s="208"/>
      <c r="V224" s="208"/>
      <c r="W224" s="208"/>
      <c r="X224" s="208"/>
      <c r="Y224" s="208"/>
      <c r="Z224" s="208"/>
      <c r="AA224" s="208"/>
      <c r="AB224" s="208"/>
      <c r="AC224" s="208"/>
      <c r="AD224" s="208"/>
      <c r="AE224" s="208"/>
      <c r="AF224" s="208"/>
      <c r="AG224" s="208"/>
      <c r="AH224" s="208"/>
      <c r="AI224" s="208"/>
      <c r="AJ224" s="208"/>
      <c r="AK224" s="208"/>
      <c r="AL224" s="208"/>
      <c r="AM224" s="208"/>
      <c r="AN224" s="208"/>
      <c r="AO224" s="208"/>
      <c r="AP224" s="208"/>
      <c r="AQ224" s="208"/>
      <c r="AR224" s="208"/>
      <c r="AS224" s="208"/>
      <c r="AT224" s="208"/>
      <c r="AU224" s="208"/>
      <c r="AV224" s="208"/>
      <c r="AW224" s="208"/>
      <c r="AX224" s="208"/>
      <c r="AY224" s="208"/>
      <c r="AZ224" s="208"/>
      <c r="BA224" s="208"/>
      <c r="BB224" s="208"/>
      <c r="BC224" s="208"/>
      <c r="BD224" s="208"/>
      <c r="BE224" s="208"/>
      <c r="BF224" s="208"/>
      <c r="BG224" s="208"/>
      <c r="BH224" s="208"/>
      <c r="BI224" s="208"/>
      <c r="BJ224" s="208"/>
      <c r="BK224" s="208"/>
    </row>
    <row r="225" spans="1:63" s="206" customFormat="1" ht="12.75">
      <c r="A225" s="278"/>
      <c r="B225" s="278"/>
      <c r="P225" s="208"/>
      <c r="Q225" s="208"/>
      <c r="R225" s="208"/>
      <c r="S225" s="208"/>
      <c r="T225" s="208"/>
      <c r="U225" s="208"/>
      <c r="V225" s="208"/>
      <c r="W225" s="208"/>
      <c r="X225" s="208"/>
      <c r="Y225" s="208"/>
      <c r="Z225" s="208"/>
      <c r="AA225" s="208"/>
      <c r="AB225" s="208"/>
      <c r="AC225" s="208"/>
      <c r="AD225" s="208"/>
      <c r="AE225" s="208"/>
      <c r="AF225" s="208"/>
      <c r="AG225" s="208"/>
      <c r="AH225" s="208"/>
      <c r="AI225" s="208"/>
      <c r="AJ225" s="208"/>
      <c r="AK225" s="208"/>
      <c r="AL225" s="208"/>
      <c r="AM225" s="208"/>
      <c r="AN225" s="208"/>
      <c r="AO225" s="208"/>
      <c r="AP225" s="208"/>
      <c r="AQ225" s="208"/>
      <c r="AR225" s="208"/>
      <c r="AS225" s="208"/>
      <c r="AT225" s="208"/>
      <c r="AU225" s="208"/>
      <c r="AV225" s="208"/>
      <c r="AW225" s="208"/>
      <c r="AX225" s="208"/>
      <c r="AY225" s="208"/>
      <c r="AZ225" s="208"/>
      <c r="BA225" s="208"/>
      <c r="BB225" s="208"/>
      <c r="BC225" s="208"/>
      <c r="BD225" s="208"/>
      <c r="BE225" s="208"/>
      <c r="BF225" s="208"/>
      <c r="BG225" s="208"/>
      <c r="BH225" s="208"/>
      <c r="BI225" s="208"/>
      <c r="BJ225" s="208"/>
      <c r="BK225" s="208"/>
    </row>
    <row r="226" spans="1:63" s="206" customFormat="1" ht="12.75">
      <c r="A226" s="278"/>
      <c r="B226" s="278"/>
      <c r="P226" s="208"/>
      <c r="Q226" s="208"/>
      <c r="R226" s="208"/>
      <c r="S226" s="208"/>
      <c r="T226" s="208"/>
      <c r="U226" s="208"/>
      <c r="V226" s="208"/>
      <c r="W226" s="208"/>
      <c r="X226" s="208"/>
      <c r="Y226" s="208"/>
      <c r="Z226" s="208"/>
      <c r="AA226" s="208"/>
      <c r="AB226" s="208"/>
      <c r="AC226" s="208"/>
      <c r="AD226" s="208"/>
      <c r="AE226" s="208"/>
      <c r="AF226" s="208"/>
      <c r="AG226" s="208"/>
      <c r="AH226" s="208"/>
      <c r="AI226" s="208"/>
      <c r="AJ226" s="208"/>
      <c r="AK226" s="208"/>
      <c r="AL226" s="208"/>
      <c r="AM226" s="208"/>
      <c r="AN226" s="208"/>
      <c r="AO226" s="208"/>
      <c r="AP226" s="208"/>
      <c r="AQ226" s="208"/>
      <c r="AR226" s="208"/>
      <c r="AS226" s="208"/>
      <c r="AT226" s="208"/>
      <c r="AU226" s="208"/>
      <c r="AV226" s="208"/>
      <c r="AW226" s="208"/>
      <c r="AX226" s="208"/>
      <c r="AY226" s="208"/>
      <c r="AZ226" s="208"/>
      <c r="BA226" s="208"/>
      <c r="BB226" s="208"/>
      <c r="BC226" s="208"/>
      <c r="BD226" s="208"/>
      <c r="BE226" s="208"/>
      <c r="BF226" s="208"/>
      <c r="BG226" s="208"/>
      <c r="BH226" s="208"/>
      <c r="BI226" s="208"/>
      <c r="BJ226" s="208"/>
      <c r="BK226" s="208"/>
    </row>
    <row r="227" spans="1:63" s="206" customFormat="1" ht="12.75">
      <c r="A227" s="278"/>
      <c r="B227" s="278"/>
      <c r="P227" s="208"/>
      <c r="Q227" s="208"/>
      <c r="R227" s="208"/>
      <c r="S227" s="208"/>
      <c r="T227" s="208"/>
      <c r="U227" s="208"/>
      <c r="V227" s="208"/>
      <c r="W227" s="208"/>
      <c r="X227" s="208"/>
      <c r="Y227" s="208"/>
      <c r="Z227" s="208"/>
      <c r="AA227" s="208"/>
      <c r="AB227" s="208"/>
      <c r="AC227" s="208"/>
      <c r="AD227" s="208"/>
      <c r="AE227" s="208"/>
      <c r="AF227" s="208"/>
      <c r="AG227" s="208"/>
      <c r="AH227" s="208"/>
      <c r="AI227" s="208"/>
      <c r="AJ227" s="208"/>
      <c r="AK227" s="208"/>
      <c r="AL227" s="208"/>
      <c r="AM227" s="208"/>
      <c r="AN227" s="208"/>
      <c r="AO227" s="208"/>
      <c r="AP227" s="208"/>
      <c r="AQ227" s="208"/>
      <c r="AR227" s="208"/>
      <c r="AS227" s="208"/>
      <c r="AT227" s="208"/>
      <c r="AU227" s="208"/>
      <c r="AV227" s="208"/>
      <c r="AW227" s="208"/>
      <c r="AX227" s="208"/>
      <c r="AY227" s="208"/>
      <c r="AZ227" s="208"/>
      <c r="BA227" s="208"/>
      <c r="BB227" s="208"/>
      <c r="BC227" s="208"/>
      <c r="BD227" s="208"/>
      <c r="BE227" s="208"/>
      <c r="BF227" s="208"/>
      <c r="BG227" s="208"/>
      <c r="BH227" s="208"/>
      <c r="BI227" s="208"/>
      <c r="BJ227" s="208"/>
      <c r="BK227" s="208"/>
    </row>
    <row r="228" spans="1:63" s="206" customFormat="1" ht="12.75">
      <c r="A228" s="278"/>
      <c r="B228" s="278"/>
      <c r="P228" s="208"/>
      <c r="Q228" s="208"/>
      <c r="R228" s="208"/>
      <c r="S228" s="208"/>
      <c r="T228" s="208"/>
      <c r="U228" s="208"/>
      <c r="V228" s="208"/>
      <c r="W228" s="208"/>
      <c r="X228" s="208"/>
      <c r="Y228" s="208"/>
      <c r="Z228" s="208"/>
      <c r="AA228" s="208"/>
      <c r="AB228" s="208"/>
      <c r="AC228" s="208"/>
      <c r="AD228" s="208"/>
      <c r="AE228" s="208"/>
      <c r="AF228" s="208"/>
      <c r="AG228" s="208"/>
      <c r="AH228" s="208"/>
      <c r="AI228" s="208"/>
      <c r="AJ228" s="208"/>
      <c r="AK228" s="208"/>
      <c r="AL228" s="208"/>
      <c r="AM228" s="208"/>
      <c r="AN228" s="208"/>
      <c r="AO228" s="208"/>
      <c r="AP228" s="208"/>
      <c r="AQ228" s="208"/>
      <c r="AR228" s="208"/>
      <c r="AS228" s="208"/>
      <c r="AT228" s="208"/>
      <c r="AU228" s="208"/>
      <c r="AV228" s="208"/>
      <c r="AW228" s="208"/>
      <c r="AX228" s="208"/>
      <c r="AY228" s="208"/>
      <c r="AZ228" s="208"/>
      <c r="BA228" s="208"/>
      <c r="BB228" s="208"/>
      <c r="BC228" s="208"/>
      <c r="BD228" s="208"/>
      <c r="BE228" s="208"/>
      <c r="BF228" s="208"/>
      <c r="BG228" s="208"/>
      <c r="BH228" s="208"/>
      <c r="BI228" s="208"/>
      <c r="BJ228" s="208"/>
      <c r="BK228" s="208"/>
    </row>
    <row r="229" spans="1:63" s="206" customFormat="1" ht="12.75">
      <c r="A229" s="278"/>
      <c r="B229" s="278"/>
      <c r="P229" s="208"/>
      <c r="Q229" s="208"/>
      <c r="R229" s="208"/>
      <c r="S229" s="208"/>
      <c r="T229" s="208"/>
      <c r="U229" s="208"/>
      <c r="V229" s="208"/>
      <c r="W229" s="208"/>
      <c r="X229" s="208"/>
      <c r="Y229" s="208"/>
      <c r="Z229" s="208"/>
      <c r="AA229" s="208"/>
      <c r="AB229" s="208"/>
      <c r="AC229" s="208"/>
      <c r="AD229" s="208"/>
      <c r="AE229" s="208"/>
      <c r="AF229" s="208"/>
      <c r="AG229" s="208"/>
      <c r="AH229" s="208"/>
      <c r="AI229" s="208"/>
      <c r="AJ229" s="208"/>
      <c r="AK229" s="208"/>
      <c r="AL229" s="208"/>
      <c r="AM229" s="208"/>
      <c r="AN229" s="208"/>
      <c r="AO229" s="208"/>
      <c r="AP229" s="208"/>
      <c r="AQ229" s="208"/>
      <c r="AR229" s="208"/>
      <c r="AS229" s="208"/>
      <c r="AT229" s="208"/>
      <c r="AU229" s="208"/>
      <c r="AV229" s="208"/>
      <c r="AW229" s="208"/>
      <c r="AX229" s="208"/>
      <c r="AY229" s="208"/>
      <c r="AZ229" s="208"/>
      <c r="BA229" s="208"/>
      <c r="BB229" s="208"/>
      <c r="BC229" s="208"/>
      <c r="BD229" s="208"/>
      <c r="BE229" s="208"/>
      <c r="BF229" s="208"/>
      <c r="BG229" s="208"/>
      <c r="BH229" s="208"/>
      <c r="BI229" s="208"/>
      <c r="BJ229" s="208"/>
      <c r="BK229" s="208"/>
    </row>
    <row r="230" spans="1:63" s="206" customFormat="1" ht="12.75">
      <c r="A230" s="278"/>
      <c r="B230" s="278"/>
      <c r="P230" s="208"/>
      <c r="Q230" s="208"/>
      <c r="R230" s="208"/>
      <c r="S230" s="208"/>
      <c r="T230" s="208"/>
      <c r="U230" s="208"/>
      <c r="V230" s="208"/>
      <c r="W230" s="208"/>
      <c r="X230" s="208"/>
      <c r="Y230" s="208"/>
      <c r="Z230" s="208"/>
      <c r="AA230" s="208"/>
      <c r="AB230" s="208"/>
      <c r="AC230" s="208"/>
      <c r="AD230" s="208"/>
      <c r="AE230" s="208"/>
      <c r="AF230" s="208"/>
      <c r="AG230" s="208"/>
      <c r="AH230" s="208"/>
      <c r="AI230" s="208"/>
      <c r="AJ230" s="208"/>
      <c r="AK230" s="208"/>
      <c r="AL230" s="208"/>
      <c r="AM230" s="208"/>
      <c r="AN230" s="208"/>
      <c r="AO230" s="208"/>
      <c r="AP230" s="208"/>
      <c r="AQ230" s="208"/>
      <c r="AR230" s="208"/>
      <c r="AS230" s="208"/>
      <c r="AT230" s="208"/>
      <c r="AU230" s="208"/>
      <c r="AV230" s="208"/>
      <c r="AW230" s="208"/>
      <c r="AX230" s="208"/>
      <c r="AY230" s="208"/>
      <c r="AZ230" s="208"/>
      <c r="BA230" s="208"/>
      <c r="BB230" s="208"/>
      <c r="BC230" s="208"/>
      <c r="BD230" s="208"/>
      <c r="BE230" s="208"/>
      <c r="BF230" s="208"/>
      <c r="BG230" s="208"/>
      <c r="BH230" s="208"/>
      <c r="BI230" s="208"/>
      <c r="BJ230" s="208"/>
      <c r="BK230" s="208"/>
    </row>
    <row r="231" spans="1:63" s="206" customFormat="1" ht="12.75">
      <c r="A231" s="278"/>
      <c r="B231" s="278"/>
      <c r="P231" s="208"/>
      <c r="Q231" s="208"/>
      <c r="R231" s="208"/>
      <c r="S231" s="208"/>
      <c r="T231" s="208"/>
      <c r="U231" s="208"/>
      <c r="V231" s="208"/>
      <c r="W231" s="208"/>
      <c r="X231" s="208"/>
      <c r="Y231" s="208"/>
      <c r="Z231" s="208"/>
      <c r="AA231" s="208"/>
      <c r="AB231" s="208"/>
      <c r="AC231" s="208"/>
      <c r="AD231" s="208"/>
      <c r="AE231" s="208"/>
      <c r="AF231" s="208"/>
      <c r="AG231" s="208"/>
      <c r="AH231" s="208"/>
      <c r="AI231" s="208"/>
      <c r="AJ231" s="208"/>
      <c r="AK231" s="208"/>
      <c r="AL231" s="208"/>
      <c r="AM231" s="208"/>
      <c r="AN231" s="208"/>
      <c r="AO231" s="208"/>
      <c r="AP231" s="208"/>
      <c r="AQ231" s="208"/>
      <c r="AR231" s="208"/>
      <c r="AS231" s="208"/>
      <c r="AT231" s="208"/>
      <c r="AU231" s="208"/>
      <c r="AV231" s="208"/>
      <c r="AW231" s="208"/>
      <c r="AX231" s="208"/>
      <c r="AY231" s="208"/>
      <c r="AZ231" s="208"/>
      <c r="BA231" s="208"/>
      <c r="BB231" s="208"/>
      <c r="BC231" s="208"/>
      <c r="BD231" s="208"/>
      <c r="BE231" s="208"/>
      <c r="BF231" s="208"/>
      <c r="BG231" s="208"/>
      <c r="BH231" s="208"/>
      <c r="BI231" s="208"/>
      <c r="BJ231" s="208"/>
      <c r="BK231" s="208"/>
    </row>
    <row r="232" spans="1:63" s="206" customFormat="1" ht="12.75">
      <c r="A232" s="278"/>
      <c r="B232" s="278"/>
      <c r="P232" s="208"/>
      <c r="Q232" s="208"/>
      <c r="R232" s="208"/>
      <c r="S232" s="208"/>
      <c r="T232" s="208"/>
      <c r="U232" s="208"/>
      <c r="V232" s="208"/>
      <c r="W232" s="208"/>
      <c r="X232" s="208"/>
      <c r="Y232" s="208"/>
      <c r="Z232" s="208"/>
      <c r="AA232" s="208"/>
      <c r="AB232" s="208"/>
      <c r="AC232" s="208"/>
      <c r="AD232" s="208"/>
      <c r="AE232" s="208"/>
      <c r="AF232" s="208"/>
      <c r="AG232" s="208"/>
      <c r="AH232" s="208"/>
      <c r="AI232" s="208"/>
      <c r="AJ232" s="208"/>
      <c r="AK232" s="208"/>
      <c r="AL232" s="208"/>
      <c r="AM232" s="208"/>
      <c r="AN232" s="208"/>
      <c r="AO232" s="208"/>
      <c r="AP232" s="208"/>
      <c r="AQ232" s="208"/>
      <c r="AR232" s="208"/>
      <c r="AS232" s="208"/>
      <c r="AT232" s="208"/>
      <c r="AU232" s="208"/>
      <c r="AV232" s="208"/>
      <c r="AW232" s="208"/>
      <c r="AX232" s="208"/>
      <c r="AY232" s="208"/>
      <c r="AZ232" s="208"/>
      <c r="BA232" s="208"/>
      <c r="BB232" s="208"/>
      <c r="BC232" s="208"/>
      <c r="BD232" s="208"/>
      <c r="BE232" s="208"/>
      <c r="BF232" s="208"/>
      <c r="BG232" s="208"/>
      <c r="BH232" s="208"/>
      <c r="BI232" s="208"/>
      <c r="BJ232" s="208"/>
      <c r="BK232" s="208"/>
    </row>
    <row r="233" spans="1:63" s="206" customFormat="1" ht="12.75">
      <c r="A233" s="278"/>
      <c r="B233" s="278"/>
      <c r="P233" s="208"/>
      <c r="Q233" s="208"/>
      <c r="R233" s="208"/>
      <c r="S233" s="208"/>
      <c r="T233" s="208"/>
      <c r="U233" s="208"/>
      <c r="V233" s="208"/>
      <c r="W233" s="208"/>
      <c r="X233" s="208"/>
      <c r="Y233" s="208"/>
      <c r="Z233" s="208"/>
      <c r="AA233" s="208"/>
      <c r="AB233" s="208"/>
      <c r="AC233" s="208"/>
      <c r="AD233" s="208"/>
      <c r="AE233" s="208"/>
      <c r="AF233" s="208"/>
      <c r="AG233" s="208"/>
      <c r="AH233" s="208"/>
      <c r="AI233" s="208"/>
      <c r="AJ233" s="208"/>
      <c r="AK233" s="208"/>
      <c r="AL233" s="208"/>
      <c r="AM233" s="208"/>
      <c r="AN233" s="208"/>
      <c r="AO233" s="208"/>
      <c r="AP233" s="208"/>
      <c r="AQ233" s="208"/>
      <c r="AR233" s="208"/>
      <c r="AS233" s="208"/>
      <c r="AT233" s="208"/>
      <c r="AU233" s="208"/>
      <c r="AV233" s="208"/>
      <c r="AW233" s="208"/>
      <c r="AX233" s="208"/>
      <c r="AY233" s="208"/>
      <c r="AZ233" s="208"/>
      <c r="BA233" s="208"/>
      <c r="BB233" s="208"/>
      <c r="BC233" s="208"/>
      <c r="BD233" s="208"/>
      <c r="BE233" s="208"/>
      <c r="BF233" s="208"/>
      <c r="BG233" s="208"/>
      <c r="BH233" s="208"/>
      <c r="BI233" s="208"/>
      <c r="BJ233" s="208"/>
      <c r="BK233" s="208"/>
    </row>
    <row r="234" spans="1:63" s="206" customFormat="1" ht="12.75">
      <c r="A234" s="278"/>
      <c r="B234" s="278"/>
      <c r="P234" s="208"/>
      <c r="Q234" s="208"/>
      <c r="R234" s="208"/>
      <c r="S234" s="208"/>
      <c r="T234" s="208"/>
      <c r="U234" s="208"/>
      <c r="V234" s="208"/>
      <c r="W234" s="208"/>
      <c r="X234" s="208"/>
      <c r="Y234" s="208"/>
      <c r="Z234" s="208"/>
      <c r="AA234" s="208"/>
      <c r="AB234" s="208"/>
      <c r="AC234" s="208"/>
      <c r="AD234" s="208"/>
      <c r="AE234" s="208"/>
      <c r="AF234" s="208"/>
      <c r="AG234" s="208"/>
      <c r="AH234" s="208"/>
      <c r="AI234" s="208"/>
      <c r="AJ234" s="208"/>
      <c r="AK234" s="208"/>
      <c r="AL234" s="208"/>
      <c r="AM234" s="208"/>
      <c r="AN234" s="208"/>
      <c r="AO234" s="208"/>
      <c r="AP234" s="208"/>
      <c r="AQ234" s="208"/>
      <c r="AR234" s="208"/>
      <c r="AS234" s="208"/>
      <c r="AT234" s="208"/>
      <c r="AU234" s="208"/>
      <c r="AV234" s="208"/>
      <c r="AW234" s="208"/>
      <c r="AX234" s="208"/>
      <c r="AY234" s="208"/>
      <c r="AZ234" s="208"/>
      <c r="BA234" s="208"/>
      <c r="BB234" s="208"/>
      <c r="BC234" s="208"/>
      <c r="BD234" s="208"/>
      <c r="BE234" s="208"/>
      <c r="BF234" s="208"/>
      <c r="BG234" s="208"/>
      <c r="BH234" s="208"/>
      <c r="BI234" s="208"/>
      <c r="BJ234" s="208"/>
      <c r="BK234" s="208"/>
    </row>
    <row r="235" spans="1:63" s="206" customFormat="1" ht="12.75">
      <c r="A235" s="278"/>
      <c r="B235" s="278"/>
      <c r="P235" s="208"/>
      <c r="Q235" s="208"/>
      <c r="R235" s="208"/>
      <c r="S235" s="208"/>
      <c r="T235" s="208"/>
      <c r="U235" s="208"/>
      <c r="V235" s="208"/>
      <c r="W235" s="208"/>
      <c r="X235" s="208"/>
      <c r="Y235" s="208"/>
      <c r="Z235" s="208"/>
      <c r="AA235" s="208"/>
      <c r="AB235" s="208"/>
      <c r="AC235" s="208"/>
      <c r="AD235" s="208"/>
      <c r="AE235" s="208"/>
      <c r="AF235" s="208"/>
      <c r="AG235" s="208"/>
      <c r="AH235" s="208"/>
      <c r="AI235" s="208"/>
      <c r="AJ235" s="208"/>
      <c r="AK235" s="208"/>
      <c r="AL235" s="208"/>
      <c r="AM235" s="208"/>
      <c r="AN235" s="208"/>
      <c r="AO235" s="208"/>
      <c r="AP235" s="208"/>
      <c r="AQ235" s="208"/>
      <c r="AR235" s="208"/>
      <c r="AS235" s="208"/>
      <c r="AT235" s="208"/>
      <c r="AU235" s="208"/>
      <c r="AV235" s="208"/>
      <c r="AW235" s="208"/>
      <c r="AX235" s="208"/>
      <c r="AY235" s="208"/>
      <c r="AZ235" s="208"/>
      <c r="BA235" s="208"/>
      <c r="BB235" s="208"/>
      <c r="BC235" s="208"/>
      <c r="BD235" s="208"/>
      <c r="BE235" s="208"/>
      <c r="BF235" s="208"/>
      <c r="BG235" s="208"/>
      <c r="BH235" s="208"/>
      <c r="BI235" s="208"/>
      <c r="BJ235" s="208"/>
      <c r="BK235" s="208"/>
    </row>
    <row r="236" spans="1:63" s="206" customFormat="1" ht="12.75">
      <c r="A236" s="278"/>
      <c r="B236" s="278"/>
      <c r="P236" s="208"/>
      <c r="Q236" s="208"/>
      <c r="R236" s="208"/>
      <c r="S236" s="208"/>
      <c r="T236" s="208"/>
      <c r="U236" s="208"/>
      <c r="V236" s="208"/>
      <c r="W236" s="208"/>
      <c r="X236" s="208"/>
      <c r="Y236" s="208"/>
      <c r="Z236" s="208"/>
      <c r="AA236" s="208"/>
      <c r="AB236" s="208"/>
      <c r="AC236" s="208"/>
      <c r="AD236" s="208"/>
      <c r="AE236" s="208"/>
      <c r="AF236" s="208"/>
      <c r="AG236" s="208"/>
      <c r="AH236" s="208"/>
      <c r="AI236" s="208"/>
      <c r="AJ236" s="208"/>
      <c r="AK236" s="208"/>
      <c r="AL236" s="208"/>
      <c r="AM236" s="208"/>
      <c r="AN236" s="208"/>
      <c r="AO236" s="208"/>
      <c r="AP236" s="208"/>
      <c r="AQ236" s="208"/>
      <c r="AR236" s="208"/>
      <c r="AS236" s="208"/>
      <c r="AT236" s="208"/>
      <c r="AU236" s="208"/>
      <c r="AV236" s="208"/>
      <c r="AW236" s="208"/>
      <c r="AX236" s="208"/>
      <c r="AY236" s="208"/>
      <c r="AZ236" s="208"/>
      <c r="BA236" s="208"/>
      <c r="BB236" s="208"/>
      <c r="BC236" s="208"/>
      <c r="BD236" s="208"/>
      <c r="BE236" s="208"/>
      <c r="BF236" s="208"/>
      <c r="BG236" s="208"/>
      <c r="BH236" s="208"/>
      <c r="BI236" s="208"/>
      <c r="BJ236" s="208"/>
      <c r="BK236" s="208"/>
    </row>
    <row r="237" spans="1:63" s="206" customFormat="1" ht="12.75">
      <c r="A237" s="278"/>
      <c r="B237" s="278"/>
      <c r="P237" s="208"/>
      <c r="Q237" s="208"/>
      <c r="R237" s="208"/>
      <c r="S237" s="208"/>
      <c r="T237" s="208"/>
      <c r="U237" s="208"/>
      <c r="V237" s="208"/>
      <c r="W237" s="208"/>
      <c r="X237" s="208"/>
      <c r="Y237" s="208"/>
      <c r="Z237" s="208"/>
      <c r="AA237" s="208"/>
      <c r="AB237" s="208"/>
      <c r="AC237" s="208"/>
      <c r="AD237" s="208"/>
      <c r="AE237" s="208"/>
      <c r="AF237" s="208"/>
      <c r="AG237" s="208"/>
      <c r="AH237" s="208"/>
      <c r="AI237" s="208"/>
      <c r="AJ237" s="208"/>
      <c r="AK237" s="208"/>
      <c r="AL237" s="208"/>
      <c r="AM237" s="208"/>
      <c r="AN237" s="208"/>
      <c r="AO237" s="208"/>
      <c r="AP237" s="208"/>
      <c r="AQ237" s="208"/>
      <c r="AR237" s="208"/>
      <c r="AS237" s="208"/>
      <c r="AT237" s="208"/>
      <c r="AU237" s="208"/>
      <c r="AV237" s="208"/>
      <c r="AW237" s="208"/>
      <c r="AX237" s="208"/>
      <c r="AY237" s="208"/>
      <c r="AZ237" s="208"/>
      <c r="BA237" s="208"/>
      <c r="BB237" s="208"/>
      <c r="BC237" s="208"/>
      <c r="BD237" s="208"/>
      <c r="BE237" s="208"/>
      <c r="BF237" s="208"/>
      <c r="BG237" s="208"/>
      <c r="BH237" s="208"/>
      <c r="BI237" s="208"/>
      <c r="BJ237" s="208"/>
      <c r="BK237" s="208"/>
    </row>
    <row r="238" spans="1:63" s="206" customFormat="1" ht="12.75">
      <c r="A238" s="278"/>
      <c r="B238" s="278"/>
      <c r="P238" s="208"/>
      <c r="Q238" s="208"/>
      <c r="R238" s="208"/>
      <c r="S238" s="208"/>
      <c r="T238" s="208"/>
      <c r="U238" s="208"/>
      <c r="V238" s="208"/>
      <c r="W238" s="208"/>
      <c r="X238" s="208"/>
      <c r="Y238" s="208"/>
      <c r="Z238" s="208"/>
      <c r="AA238" s="208"/>
      <c r="AB238" s="208"/>
      <c r="AC238" s="208"/>
      <c r="AD238" s="208"/>
      <c r="AE238" s="208"/>
      <c r="AF238" s="208"/>
      <c r="AG238" s="208"/>
      <c r="AH238" s="208"/>
      <c r="AI238" s="208"/>
      <c r="AJ238" s="208"/>
      <c r="AK238" s="208"/>
      <c r="AL238" s="208"/>
      <c r="AM238" s="208"/>
      <c r="AN238" s="208"/>
      <c r="AO238" s="208"/>
      <c r="AP238" s="208"/>
      <c r="AQ238" s="208"/>
      <c r="AR238" s="208"/>
      <c r="AS238" s="208"/>
      <c r="AT238" s="208"/>
      <c r="AU238" s="208"/>
      <c r="AV238" s="208"/>
      <c r="AW238" s="208"/>
      <c r="AX238" s="208"/>
      <c r="AY238" s="208"/>
      <c r="AZ238" s="208"/>
      <c r="BA238" s="208"/>
      <c r="BB238" s="208"/>
      <c r="BC238" s="208"/>
      <c r="BD238" s="208"/>
      <c r="BE238" s="208"/>
      <c r="BF238" s="208"/>
      <c r="BG238" s="208"/>
      <c r="BH238" s="208"/>
      <c r="BI238" s="208"/>
      <c r="BJ238" s="208"/>
      <c r="BK238" s="208"/>
    </row>
    <row r="239" spans="1:63" s="206" customFormat="1" ht="12.75">
      <c r="A239" s="278"/>
      <c r="B239" s="278"/>
      <c r="P239" s="208"/>
      <c r="Q239" s="208"/>
      <c r="R239" s="208"/>
      <c r="S239" s="208"/>
      <c r="T239" s="208"/>
      <c r="U239" s="208"/>
      <c r="V239" s="208"/>
      <c r="W239" s="208"/>
      <c r="X239" s="208"/>
      <c r="Y239" s="208"/>
      <c r="Z239" s="208"/>
      <c r="AA239" s="208"/>
      <c r="AB239" s="208"/>
      <c r="AC239" s="208"/>
      <c r="AD239" s="208"/>
      <c r="AE239" s="208"/>
      <c r="AF239" s="208"/>
      <c r="AG239" s="208"/>
      <c r="AH239" s="208"/>
      <c r="AI239" s="208"/>
      <c r="AJ239" s="208"/>
      <c r="AK239" s="208"/>
      <c r="AL239" s="208"/>
      <c r="AM239" s="208"/>
      <c r="AN239" s="208"/>
      <c r="AO239" s="208"/>
      <c r="AP239" s="208"/>
      <c r="AQ239" s="208"/>
      <c r="AR239" s="208"/>
      <c r="AS239" s="208"/>
      <c r="AT239" s="208"/>
      <c r="AU239" s="208"/>
      <c r="AV239" s="208"/>
      <c r="AW239" s="208"/>
      <c r="AX239" s="208"/>
      <c r="AY239" s="208"/>
      <c r="AZ239" s="208"/>
      <c r="BA239" s="208"/>
      <c r="BB239" s="208"/>
      <c r="BC239" s="208"/>
      <c r="BD239" s="208"/>
      <c r="BE239" s="208"/>
      <c r="BF239" s="208"/>
      <c r="BG239" s="208"/>
      <c r="BH239" s="208"/>
      <c r="BI239" s="208"/>
      <c r="BJ239" s="208"/>
      <c r="BK239" s="208"/>
    </row>
    <row r="240" spans="1:63" s="206" customFormat="1" ht="12.75">
      <c r="A240" s="278"/>
      <c r="B240" s="278"/>
      <c r="P240" s="208"/>
      <c r="Q240" s="208"/>
      <c r="R240" s="208"/>
      <c r="S240" s="208"/>
      <c r="T240" s="208"/>
      <c r="U240" s="208"/>
      <c r="V240" s="208"/>
      <c r="W240" s="208"/>
      <c r="X240" s="208"/>
      <c r="Y240" s="208"/>
      <c r="Z240" s="208"/>
      <c r="AA240" s="208"/>
      <c r="AB240" s="208"/>
      <c r="AC240" s="208"/>
      <c r="AD240" s="208"/>
      <c r="AE240" s="208"/>
      <c r="AF240" s="208"/>
      <c r="AG240" s="208"/>
      <c r="AH240" s="208"/>
      <c r="AI240" s="208"/>
      <c r="AJ240" s="208"/>
      <c r="AK240" s="208"/>
      <c r="AL240" s="208"/>
      <c r="AM240" s="208"/>
      <c r="AN240" s="208"/>
      <c r="AO240" s="208"/>
      <c r="AP240" s="208"/>
      <c r="AQ240" s="208"/>
      <c r="AR240" s="208"/>
      <c r="AS240" s="208"/>
      <c r="AT240" s="208"/>
      <c r="AU240" s="208"/>
      <c r="AV240" s="208"/>
      <c r="AW240" s="208"/>
      <c r="AX240" s="208"/>
      <c r="AY240" s="208"/>
      <c r="AZ240" s="208"/>
      <c r="BA240" s="208"/>
      <c r="BB240" s="208"/>
      <c r="BC240" s="208"/>
      <c r="BD240" s="208"/>
      <c r="BE240" s="208"/>
      <c r="BF240" s="208"/>
      <c r="BG240" s="208"/>
      <c r="BH240" s="208"/>
      <c r="BI240" s="208"/>
      <c r="BJ240" s="208"/>
      <c r="BK240" s="208"/>
    </row>
    <row r="241" spans="1:63" s="206" customFormat="1" ht="12.75">
      <c r="A241" s="278"/>
      <c r="B241" s="278"/>
      <c r="P241" s="208"/>
      <c r="Q241" s="208"/>
      <c r="R241" s="208"/>
      <c r="S241" s="208"/>
      <c r="T241" s="208"/>
      <c r="U241" s="208"/>
      <c r="V241" s="208"/>
      <c r="W241" s="208"/>
      <c r="X241" s="208"/>
      <c r="Y241" s="208"/>
      <c r="Z241" s="208"/>
      <c r="AA241" s="208"/>
      <c r="AB241" s="208"/>
      <c r="AC241" s="208"/>
      <c r="AD241" s="208"/>
      <c r="AE241" s="208"/>
      <c r="AF241" s="208"/>
      <c r="AG241" s="208"/>
      <c r="AH241" s="208"/>
      <c r="AI241" s="208"/>
      <c r="AJ241" s="208"/>
      <c r="AK241" s="208"/>
      <c r="AL241" s="208"/>
      <c r="AM241" s="208"/>
      <c r="AN241" s="208"/>
      <c r="AO241" s="208"/>
      <c r="AP241" s="208"/>
      <c r="AQ241" s="208"/>
      <c r="AR241" s="208"/>
      <c r="AS241" s="208"/>
      <c r="AT241" s="208"/>
      <c r="AU241" s="208"/>
      <c r="AV241" s="208"/>
      <c r="AW241" s="208"/>
      <c r="AX241" s="208"/>
      <c r="AY241" s="208"/>
      <c r="AZ241" s="208"/>
      <c r="BA241" s="208"/>
      <c r="BB241" s="208"/>
      <c r="BC241" s="208"/>
      <c r="BD241" s="208"/>
      <c r="BE241" s="208"/>
      <c r="BF241" s="208"/>
      <c r="BG241" s="208"/>
      <c r="BH241" s="208"/>
      <c r="BI241" s="208"/>
      <c r="BJ241" s="208"/>
      <c r="BK241" s="208"/>
    </row>
    <row r="242" spans="1:63" s="206" customFormat="1" ht="12.75">
      <c r="A242" s="278"/>
      <c r="B242" s="278"/>
      <c r="P242" s="208"/>
      <c r="Q242" s="208"/>
      <c r="R242" s="208"/>
      <c r="S242" s="208"/>
      <c r="T242" s="208"/>
      <c r="U242" s="208"/>
      <c r="V242" s="208"/>
      <c r="W242" s="208"/>
      <c r="X242" s="208"/>
      <c r="Y242" s="208"/>
      <c r="Z242" s="208"/>
      <c r="AA242" s="208"/>
      <c r="AB242" s="208"/>
      <c r="AC242" s="208"/>
      <c r="AD242" s="208"/>
      <c r="AE242" s="208"/>
      <c r="AF242" s="208"/>
      <c r="AG242" s="208"/>
      <c r="AH242" s="208"/>
      <c r="AI242" s="208"/>
      <c r="AJ242" s="208"/>
      <c r="AK242" s="208"/>
      <c r="AL242" s="208"/>
      <c r="AM242" s="208"/>
      <c r="AN242" s="208"/>
      <c r="AO242" s="208"/>
      <c r="AP242" s="208"/>
      <c r="AQ242" s="208"/>
      <c r="AR242" s="208"/>
      <c r="AS242" s="208"/>
      <c r="AT242" s="208"/>
      <c r="AU242" s="208"/>
      <c r="AV242" s="208"/>
      <c r="AW242" s="208"/>
      <c r="AX242" s="208"/>
      <c r="AY242" s="208"/>
      <c r="AZ242" s="208"/>
      <c r="BA242" s="208"/>
      <c r="BB242" s="208"/>
      <c r="BC242" s="208"/>
      <c r="BD242" s="208"/>
      <c r="BE242" s="208"/>
      <c r="BF242" s="208"/>
      <c r="BG242" s="208"/>
      <c r="BH242" s="208"/>
      <c r="BI242" s="208"/>
      <c r="BJ242" s="208"/>
      <c r="BK242" s="208"/>
    </row>
    <row r="243" spans="1:63" s="206" customFormat="1" ht="12.75">
      <c r="A243" s="278"/>
      <c r="B243" s="278"/>
      <c r="P243" s="208"/>
      <c r="Q243" s="208"/>
      <c r="R243" s="208"/>
      <c r="S243" s="208"/>
      <c r="T243" s="208"/>
      <c r="U243" s="208"/>
      <c r="V243" s="208"/>
      <c r="W243" s="208"/>
      <c r="X243" s="208"/>
      <c r="Y243" s="208"/>
      <c r="Z243" s="208"/>
      <c r="AA243" s="208"/>
      <c r="AB243" s="208"/>
      <c r="AC243" s="208"/>
      <c r="AD243" s="208"/>
      <c r="AE243" s="208"/>
      <c r="AF243" s="208"/>
      <c r="AG243" s="208"/>
      <c r="AH243" s="208"/>
      <c r="AI243" s="208"/>
      <c r="AJ243" s="208"/>
      <c r="AK243" s="208"/>
      <c r="AL243" s="208"/>
      <c r="AM243" s="208"/>
      <c r="AN243" s="208"/>
      <c r="AO243" s="208"/>
      <c r="AP243" s="208"/>
      <c r="AQ243" s="208"/>
      <c r="AR243" s="208"/>
      <c r="AS243" s="208"/>
      <c r="AT243" s="208"/>
      <c r="AU243" s="208"/>
      <c r="AV243" s="208"/>
      <c r="AW243" s="208"/>
      <c r="AX243" s="208"/>
      <c r="AY243" s="208"/>
      <c r="AZ243" s="208"/>
      <c r="BA243" s="208"/>
      <c r="BB243" s="208"/>
      <c r="BC243" s="208"/>
      <c r="BD243" s="208"/>
      <c r="BE243" s="208"/>
      <c r="BF243" s="208"/>
      <c r="BG243" s="208"/>
      <c r="BH243" s="208"/>
      <c r="BI243" s="208"/>
      <c r="BJ243" s="208"/>
      <c r="BK243" s="208"/>
    </row>
    <row r="244" spans="1:63" s="206" customFormat="1" ht="12.75">
      <c r="A244" s="278"/>
      <c r="B244" s="278"/>
      <c r="P244" s="208"/>
      <c r="Q244" s="208"/>
      <c r="R244" s="208"/>
      <c r="S244" s="208"/>
      <c r="T244" s="208"/>
      <c r="U244" s="208"/>
      <c r="V244" s="208"/>
      <c r="W244" s="208"/>
      <c r="X244" s="208"/>
      <c r="Y244" s="208"/>
      <c r="Z244" s="208"/>
      <c r="AA244" s="208"/>
      <c r="AB244" s="208"/>
      <c r="AC244" s="208"/>
      <c r="AD244" s="208"/>
      <c r="AE244" s="208"/>
      <c r="AF244" s="208"/>
      <c r="AG244" s="208"/>
      <c r="AH244" s="208"/>
      <c r="AI244" s="208"/>
      <c r="AJ244" s="208"/>
      <c r="AK244" s="208"/>
      <c r="AL244" s="208"/>
      <c r="AM244" s="208"/>
      <c r="AN244" s="208"/>
      <c r="AO244" s="208"/>
      <c r="AP244" s="208"/>
      <c r="AQ244" s="208"/>
      <c r="AR244" s="208"/>
      <c r="AS244" s="208"/>
      <c r="AT244" s="208"/>
      <c r="AU244" s="208"/>
      <c r="AV244" s="208"/>
      <c r="AW244" s="208"/>
      <c r="AX244" s="208"/>
      <c r="AY244" s="208"/>
      <c r="AZ244" s="208"/>
      <c r="BA244" s="208"/>
      <c r="BB244" s="208"/>
      <c r="BC244" s="208"/>
      <c r="BD244" s="208"/>
      <c r="BE244" s="208"/>
      <c r="BF244" s="208"/>
      <c r="BG244" s="208"/>
      <c r="BH244" s="208"/>
      <c r="BI244" s="208"/>
      <c r="BJ244" s="208"/>
      <c r="BK244" s="208"/>
    </row>
    <row r="245" spans="1:63" s="206" customFormat="1" ht="12.75">
      <c r="A245" s="278"/>
      <c r="B245" s="278"/>
      <c r="P245" s="208"/>
      <c r="Q245" s="208"/>
      <c r="R245" s="208"/>
      <c r="S245" s="208"/>
      <c r="T245" s="208"/>
      <c r="U245" s="208"/>
      <c r="V245" s="208"/>
      <c r="W245" s="208"/>
      <c r="X245" s="208"/>
      <c r="Y245" s="208"/>
      <c r="Z245" s="208"/>
      <c r="AA245" s="208"/>
      <c r="AB245" s="208"/>
      <c r="AC245" s="208"/>
      <c r="AD245" s="208"/>
      <c r="AE245" s="208"/>
      <c r="AF245" s="208"/>
      <c r="AG245" s="208"/>
      <c r="AH245" s="208"/>
      <c r="AI245" s="208"/>
      <c r="AJ245" s="208"/>
      <c r="AK245" s="208"/>
      <c r="AL245" s="208"/>
      <c r="AM245" s="208"/>
      <c r="AN245" s="208"/>
      <c r="AO245" s="208"/>
      <c r="AP245" s="208"/>
      <c r="AQ245" s="208"/>
      <c r="AR245" s="208"/>
      <c r="AS245" s="208"/>
      <c r="AT245" s="208"/>
      <c r="AU245" s="208"/>
      <c r="AV245" s="208"/>
      <c r="AW245" s="208"/>
      <c r="AX245" s="208"/>
      <c r="AY245" s="208"/>
      <c r="AZ245" s="208"/>
      <c r="BA245" s="208"/>
      <c r="BB245" s="208"/>
      <c r="BC245" s="208"/>
      <c r="BD245" s="208"/>
      <c r="BE245" s="208"/>
      <c r="BF245" s="208"/>
      <c r="BG245" s="208"/>
      <c r="BH245" s="208"/>
      <c r="BI245" s="208"/>
      <c r="BJ245" s="208"/>
      <c r="BK245" s="208"/>
    </row>
    <row r="246" spans="1:63" s="206" customFormat="1" ht="12.75">
      <c r="A246" s="278"/>
      <c r="B246" s="278"/>
      <c r="P246" s="208"/>
      <c r="Q246" s="208"/>
      <c r="R246" s="208"/>
      <c r="S246" s="208"/>
      <c r="T246" s="208"/>
      <c r="U246" s="208"/>
      <c r="V246" s="208"/>
      <c r="W246" s="208"/>
      <c r="X246" s="208"/>
      <c r="Y246" s="208"/>
      <c r="Z246" s="208"/>
      <c r="AA246" s="208"/>
      <c r="AB246" s="208"/>
      <c r="AC246" s="208"/>
      <c r="AD246" s="208"/>
      <c r="AE246" s="208"/>
      <c r="AF246" s="208"/>
      <c r="AG246" s="208"/>
      <c r="AH246" s="208"/>
      <c r="AI246" s="208"/>
      <c r="AJ246" s="208"/>
      <c r="AK246" s="208"/>
      <c r="AL246" s="208"/>
      <c r="AM246" s="208"/>
      <c r="AN246" s="208"/>
      <c r="AO246" s="208"/>
      <c r="AP246" s="208"/>
      <c r="AQ246" s="208"/>
      <c r="AR246" s="208"/>
      <c r="AS246" s="208"/>
      <c r="AT246" s="208"/>
      <c r="AU246" s="208"/>
      <c r="AV246" s="208"/>
      <c r="AW246" s="208"/>
      <c r="AX246" s="208"/>
      <c r="AY246" s="208"/>
      <c r="AZ246" s="208"/>
      <c r="BA246" s="208"/>
      <c r="BB246" s="208"/>
      <c r="BC246" s="208"/>
      <c r="BD246" s="208"/>
      <c r="BE246" s="208"/>
      <c r="BF246" s="208"/>
      <c r="BG246" s="208"/>
      <c r="BH246" s="208"/>
      <c r="BI246" s="208"/>
      <c r="BJ246" s="208"/>
      <c r="BK246" s="208"/>
    </row>
    <row r="247" spans="1:63" s="206" customFormat="1" ht="12.75">
      <c r="A247" s="278"/>
      <c r="B247" s="278"/>
      <c r="P247" s="208"/>
      <c r="Q247" s="208"/>
      <c r="R247" s="208"/>
      <c r="S247" s="208"/>
      <c r="T247" s="208"/>
      <c r="U247" s="208"/>
      <c r="V247" s="208"/>
      <c r="W247" s="208"/>
      <c r="X247" s="208"/>
      <c r="Y247" s="208"/>
      <c r="Z247" s="208"/>
      <c r="AA247" s="208"/>
      <c r="AB247" s="208"/>
      <c r="AC247" s="208"/>
      <c r="AD247" s="208"/>
      <c r="AE247" s="208"/>
      <c r="AF247" s="208"/>
      <c r="AG247" s="208"/>
      <c r="AH247" s="208"/>
      <c r="AI247" s="208"/>
      <c r="AJ247" s="208"/>
      <c r="AK247" s="208"/>
      <c r="AL247" s="208"/>
      <c r="AM247" s="208"/>
      <c r="AN247" s="208"/>
      <c r="AO247" s="208"/>
      <c r="AP247" s="208"/>
      <c r="AQ247" s="208"/>
      <c r="AR247" s="208"/>
      <c r="AS247" s="208"/>
      <c r="AT247" s="208"/>
      <c r="AU247" s="208"/>
      <c r="AV247" s="208"/>
      <c r="AW247" s="208"/>
      <c r="AX247" s="208"/>
      <c r="AY247" s="208"/>
      <c r="AZ247" s="208"/>
      <c r="BA247" s="208"/>
      <c r="BB247" s="208"/>
      <c r="BC247" s="208"/>
      <c r="BD247" s="208"/>
      <c r="BE247" s="208"/>
      <c r="BF247" s="208"/>
      <c r="BG247" s="208"/>
      <c r="BH247" s="208"/>
      <c r="BI247" s="208"/>
      <c r="BJ247" s="208"/>
      <c r="BK247" s="208"/>
    </row>
    <row r="248" spans="1:63" s="206" customFormat="1" ht="12.75">
      <c r="A248" s="278"/>
      <c r="B248" s="278"/>
      <c r="P248" s="208"/>
      <c r="Q248" s="208"/>
      <c r="R248" s="208"/>
      <c r="S248" s="208"/>
      <c r="T248" s="208"/>
      <c r="U248" s="208"/>
      <c r="V248" s="208"/>
      <c r="W248" s="208"/>
      <c r="X248" s="208"/>
      <c r="Y248" s="208"/>
      <c r="Z248" s="208"/>
      <c r="AA248" s="208"/>
      <c r="AB248" s="208"/>
      <c r="AC248" s="208"/>
      <c r="AD248" s="208"/>
      <c r="AE248" s="208"/>
      <c r="AF248" s="208"/>
      <c r="AG248" s="208"/>
      <c r="AH248" s="208"/>
      <c r="AI248" s="208"/>
      <c r="AJ248" s="208"/>
      <c r="AK248" s="208"/>
      <c r="AL248" s="208"/>
      <c r="AM248" s="208"/>
      <c r="AN248" s="208"/>
      <c r="AO248" s="208"/>
      <c r="AP248" s="208"/>
      <c r="AQ248" s="208"/>
      <c r="AR248" s="208"/>
      <c r="AS248" s="208"/>
      <c r="AT248" s="208"/>
      <c r="AU248" s="208"/>
      <c r="AV248" s="208"/>
      <c r="AW248" s="208"/>
      <c r="AX248" s="208"/>
      <c r="AY248" s="208"/>
      <c r="AZ248" s="208"/>
      <c r="BA248" s="208"/>
      <c r="BB248" s="208"/>
      <c r="BC248" s="208"/>
      <c r="BD248" s="208"/>
      <c r="BE248" s="208"/>
      <c r="BF248" s="208"/>
      <c r="BG248" s="208"/>
      <c r="BH248" s="208"/>
      <c r="BI248" s="208"/>
      <c r="BJ248" s="208"/>
      <c r="BK248" s="208"/>
    </row>
    <row r="249" spans="1:63" s="206" customFormat="1" ht="12.75">
      <c r="A249" s="278"/>
      <c r="B249" s="278"/>
      <c r="P249" s="208"/>
      <c r="Q249" s="208"/>
      <c r="R249" s="208"/>
      <c r="S249" s="208"/>
      <c r="T249" s="208"/>
      <c r="U249" s="208"/>
      <c r="V249" s="208"/>
      <c r="W249" s="208"/>
      <c r="X249" s="208"/>
      <c r="Y249" s="208"/>
      <c r="Z249" s="208"/>
      <c r="AA249" s="208"/>
      <c r="AB249" s="208"/>
      <c r="AC249" s="208"/>
      <c r="AD249" s="208"/>
      <c r="AE249" s="208"/>
      <c r="AF249" s="208"/>
      <c r="AG249" s="208"/>
      <c r="AH249" s="208"/>
      <c r="AI249" s="208"/>
      <c r="AJ249" s="208"/>
      <c r="AK249" s="208"/>
      <c r="AL249" s="208"/>
      <c r="AM249" s="208"/>
      <c r="AN249" s="208"/>
      <c r="AO249" s="208"/>
      <c r="AP249" s="208"/>
      <c r="AQ249" s="208"/>
      <c r="AR249" s="208"/>
      <c r="AS249" s="208"/>
      <c r="AT249" s="208"/>
      <c r="AU249" s="208"/>
      <c r="AV249" s="208"/>
      <c r="AW249" s="208"/>
      <c r="AX249" s="208"/>
      <c r="AY249" s="208"/>
      <c r="AZ249" s="208"/>
      <c r="BA249" s="208"/>
      <c r="BB249" s="208"/>
      <c r="BC249" s="208"/>
      <c r="BD249" s="208"/>
      <c r="BE249" s="208"/>
      <c r="BF249" s="208"/>
      <c r="BG249" s="208"/>
      <c r="BH249" s="208"/>
      <c r="BI249" s="208"/>
      <c r="BJ249" s="208"/>
      <c r="BK249" s="208"/>
    </row>
    <row r="250" spans="1:63" s="206" customFormat="1" ht="12.75">
      <c r="A250" s="278"/>
      <c r="B250" s="278"/>
      <c r="P250" s="208"/>
      <c r="Q250" s="208"/>
      <c r="R250" s="208"/>
      <c r="S250" s="208"/>
      <c r="T250" s="208"/>
      <c r="U250" s="208"/>
      <c r="V250" s="208"/>
      <c r="W250" s="208"/>
      <c r="X250" s="208"/>
      <c r="Y250" s="208"/>
      <c r="Z250" s="208"/>
      <c r="AA250" s="208"/>
      <c r="AB250" s="208"/>
      <c r="AC250" s="208"/>
      <c r="AD250" s="208"/>
      <c r="AE250" s="208"/>
      <c r="AF250" s="208"/>
      <c r="AG250" s="208"/>
      <c r="AH250" s="208"/>
      <c r="AI250" s="208"/>
      <c r="AJ250" s="208"/>
      <c r="AK250" s="208"/>
      <c r="AL250" s="208"/>
      <c r="AM250" s="208"/>
      <c r="AN250" s="208"/>
      <c r="AO250" s="208"/>
      <c r="AP250" s="208"/>
      <c r="AQ250" s="208"/>
      <c r="AR250" s="208"/>
      <c r="AS250" s="208"/>
      <c r="AT250" s="208"/>
      <c r="AU250" s="208"/>
      <c r="AV250" s="208"/>
      <c r="AW250" s="208"/>
      <c r="AX250" s="208"/>
      <c r="AY250" s="208"/>
      <c r="AZ250" s="208"/>
      <c r="BA250" s="208"/>
      <c r="BB250" s="208"/>
      <c r="BC250" s="208"/>
      <c r="BD250" s="208"/>
      <c r="BE250" s="208"/>
      <c r="BF250" s="208"/>
      <c r="BG250" s="208"/>
      <c r="BH250" s="208"/>
      <c r="BI250" s="208"/>
      <c r="BJ250" s="208"/>
      <c r="BK250" s="208"/>
    </row>
    <row r="251" spans="1:63" s="206" customFormat="1" ht="12.75">
      <c r="A251" s="278"/>
      <c r="B251" s="278"/>
      <c r="P251" s="208"/>
      <c r="Q251" s="208"/>
      <c r="R251" s="208"/>
      <c r="S251" s="208"/>
      <c r="T251" s="208"/>
      <c r="U251" s="208"/>
      <c r="V251" s="208"/>
      <c r="W251" s="208"/>
      <c r="X251" s="208"/>
      <c r="Y251" s="208"/>
      <c r="Z251" s="208"/>
      <c r="AA251" s="208"/>
      <c r="AB251" s="208"/>
      <c r="AC251" s="208"/>
      <c r="AD251" s="208"/>
      <c r="AE251" s="208"/>
      <c r="AF251" s="208"/>
      <c r="AG251" s="208"/>
      <c r="AH251" s="208"/>
      <c r="AI251" s="208"/>
      <c r="AJ251" s="208"/>
      <c r="AK251" s="208"/>
      <c r="AL251" s="208"/>
      <c r="AM251" s="208"/>
      <c r="AN251" s="208"/>
      <c r="AO251" s="208"/>
      <c r="AP251" s="208"/>
      <c r="AQ251" s="208"/>
      <c r="AR251" s="208"/>
      <c r="AS251" s="208"/>
      <c r="AT251" s="208"/>
      <c r="AU251" s="208"/>
      <c r="AV251" s="208"/>
      <c r="AW251" s="208"/>
      <c r="AX251" s="208"/>
      <c r="AY251" s="208"/>
      <c r="AZ251" s="208"/>
      <c r="BA251" s="208"/>
      <c r="BB251" s="208"/>
      <c r="BC251" s="208"/>
      <c r="BD251" s="208"/>
      <c r="BE251" s="208"/>
      <c r="BF251" s="208"/>
      <c r="BG251" s="208"/>
      <c r="BH251" s="208"/>
      <c r="BI251" s="208"/>
      <c r="BJ251" s="208"/>
      <c r="BK251" s="208"/>
    </row>
    <row r="252" spans="1:63" s="206" customFormat="1" ht="12.75">
      <c r="A252" s="278"/>
      <c r="B252" s="278"/>
      <c r="P252" s="208"/>
      <c r="Q252" s="208"/>
      <c r="R252" s="208"/>
      <c r="S252" s="208"/>
      <c r="T252" s="208"/>
      <c r="U252" s="208"/>
      <c r="V252" s="208"/>
      <c r="W252" s="208"/>
      <c r="X252" s="208"/>
      <c r="Y252" s="208"/>
      <c r="Z252" s="208"/>
      <c r="AA252" s="208"/>
      <c r="AB252" s="208"/>
      <c r="AC252" s="208"/>
      <c r="AD252" s="208"/>
      <c r="AE252" s="208"/>
      <c r="AF252" s="208"/>
      <c r="AG252" s="208"/>
      <c r="AH252" s="208"/>
      <c r="AI252" s="208"/>
      <c r="AJ252" s="208"/>
      <c r="AK252" s="208"/>
      <c r="AL252" s="208"/>
      <c r="AM252" s="208"/>
      <c r="AN252" s="208"/>
      <c r="AO252" s="208"/>
      <c r="AP252" s="208"/>
      <c r="AQ252" s="208"/>
      <c r="AR252" s="208"/>
      <c r="AS252" s="208"/>
      <c r="AT252" s="208"/>
      <c r="AU252" s="208"/>
      <c r="AV252" s="208"/>
      <c r="AW252" s="208"/>
      <c r="AX252" s="208"/>
      <c r="AY252" s="208"/>
      <c r="AZ252" s="208"/>
      <c r="BA252" s="208"/>
      <c r="BB252" s="208"/>
      <c r="BC252" s="208"/>
      <c r="BD252" s="208"/>
      <c r="BE252" s="208"/>
      <c r="BF252" s="208"/>
      <c r="BG252" s="208"/>
      <c r="BH252" s="208"/>
      <c r="BI252" s="208"/>
      <c r="BJ252" s="208"/>
      <c r="BK252" s="208"/>
    </row>
    <row r="253" spans="1:63" s="206" customFormat="1" ht="12.75">
      <c r="A253" s="278"/>
      <c r="B253" s="278"/>
      <c r="P253" s="208"/>
      <c r="Q253" s="208"/>
      <c r="R253" s="208"/>
      <c r="S253" s="208"/>
      <c r="T253" s="208"/>
      <c r="U253" s="208"/>
      <c r="V253" s="208"/>
      <c r="W253" s="208"/>
      <c r="X253" s="208"/>
      <c r="Y253" s="208"/>
      <c r="Z253" s="208"/>
      <c r="AA253" s="208"/>
      <c r="AB253" s="208"/>
      <c r="AC253" s="208"/>
      <c r="AD253" s="208"/>
      <c r="AE253" s="208"/>
      <c r="AF253" s="208"/>
      <c r="AG253" s="208"/>
      <c r="AH253" s="208"/>
      <c r="AI253" s="208"/>
      <c r="AJ253" s="208"/>
      <c r="AK253" s="208"/>
      <c r="AL253" s="208"/>
      <c r="AM253" s="208"/>
      <c r="AN253" s="208"/>
      <c r="AO253" s="208"/>
      <c r="AP253" s="208"/>
      <c r="AQ253" s="208"/>
      <c r="AR253" s="208"/>
      <c r="AS253" s="208"/>
      <c r="AT253" s="208"/>
      <c r="AU253" s="208"/>
      <c r="AV253" s="208"/>
      <c r="AW253" s="208"/>
      <c r="AX253" s="208"/>
      <c r="AY253" s="208"/>
      <c r="AZ253" s="208"/>
      <c r="BA253" s="208"/>
      <c r="BB253" s="208"/>
      <c r="BC253" s="208"/>
      <c r="BD253" s="208"/>
      <c r="BE253" s="208"/>
      <c r="BF253" s="208"/>
      <c r="BG253" s="208"/>
      <c r="BH253" s="208"/>
      <c r="BI253" s="208"/>
      <c r="BJ253" s="208"/>
      <c r="BK253" s="208"/>
    </row>
    <row r="254" spans="1:63" s="206" customFormat="1" ht="12.75">
      <c r="A254" s="278"/>
      <c r="B254" s="278"/>
      <c r="P254" s="208"/>
      <c r="Q254" s="208"/>
      <c r="R254" s="208"/>
      <c r="S254" s="208"/>
      <c r="T254" s="208"/>
      <c r="U254" s="208"/>
      <c r="V254" s="208"/>
      <c r="W254" s="208"/>
      <c r="X254" s="208"/>
      <c r="Y254" s="208"/>
      <c r="Z254" s="208"/>
      <c r="AA254" s="208"/>
      <c r="AB254" s="208"/>
      <c r="AC254" s="208"/>
      <c r="AD254" s="208"/>
      <c r="AE254" s="208"/>
      <c r="AF254" s="208"/>
      <c r="AG254" s="208"/>
      <c r="AH254" s="208"/>
      <c r="AI254" s="208"/>
      <c r="AJ254" s="208"/>
      <c r="AK254" s="208"/>
      <c r="AL254" s="208"/>
      <c r="AM254" s="208"/>
      <c r="AN254" s="208"/>
      <c r="AO254" s="208"/>
      <c r="AP254" s="208"/>
      <c r="AQ254" s="208"/>
      <c r="AR254" s="208"/>
      <c r="AS254" s="208"/>
      <c r="AT254" s="208"/>
      <c r="AU254" s="208"/>
      <c r="AV254" s="208"/>
      <c r="AW254" s="208"/>
      <c r="AX254" s="208"/>
      <c r="AY254" s="208"/>
      <c r="AZ254" s="208"/>
      <c r="BA254" s="208"/>
      <c r="BB254" s="208"/>
      <c r="BC254" s="208"/>
      <c r="BD254" s="208"/>
      <c r="BE254" s="208"/>
      <c r="BF254" s="208"/>
      <c r="BG254" s="208"/>
      <c r="BH254" s="208"/>
      <c r="BI254" s="208"/>
      <c r="BJ254" s="208"/>
      <c r="BK254" s="208"/>
    </row>
    <row r="255" spans="1:63" s="206" customFormat="1" ht="12.75">
      <c r="A255" s="278"/>
      <c r="B255" s="278"/>
      <c r="P255" s="208"/>
      <c r="Q255" s="208"/>
      <c r="R255" s="208"/>
      <c r="S255" s="208"/>
      <c r="T255" s="208"/>
      <c r="U255" s="208"/>
      <c r="V255" s="208"/>
      <c r="W255" s="208"/>
      <c r="X255" s="208"/>
      <c r="Y255" s="208"/>
      <c r="Z255" s="208"/>
      <c r="AA255" s="208"/>
      <c r="AB255" s="208"/>
      <c r="AC255" s="208"/>
      <c r="AD255" s="208"/>
      <c r="AE255" s="208"/>
      <c r="AF255" s="208"/>
      <c r="AG255" s="208"/>
      <c r="AH255" s="208"/>
      <c r="AI255" s="208"/>
      <c r="AJ255" s="208"/>
      <c r="AK255" s="208"/>
      <c r="AL255" s="208"/>
      <c r="AM255" s="208"/>
      <c r="AN255" s="208"/>
      <c r="AO255" s="208"/>
      <c r="AP255" s="208"/>
      <c r="AQ255" s="208"/>
      <c r="AR255" s="208"/>
      <c r="AS255" s="208"/>
      <c r="AT255" s="208"/>
      <c r="AU255" s="208"/>
      <c r="AV255" s="208"/>
      <c r="AW255" s="208"/>
      <c r="AX255" s="208"/>
      <c r="AY255" s="208"/>
      <c r="AZ255" s="208"/>
      <c r="BA255" s="208"/>
      <c r="BB255" s="208"/>
      <c r="BC255" s="208"/>
      <c r="BD255" s="208"/>
      <c r="BE255" s="208"/>
      <c r="BF255" s="208"/>
      <c r="BG255" s="208"/>
      <c r="BH255" s="208"/>
      <c r="BI255" s="208"/>
      <c r="BJ255" s="208"/>
      <c r="BK255" s="208"/>
    </row>
    <row r="256" spans="1:63" s="206" customFormat="1" ht="12.75">
      <c r="A256" s="278"/>
      <c r="B256" s="278"/>
      <c r="P256" s="208"/>
      <c r="Q256" s="208"/>
      <c r="R256" s="208"/>
      <c r="S256" s="208"/>
      <c r="T256" s="208"/>
      <c r="U256" s="208"/>
      <c r="V256" s="208"/>
      <c r="W256" s="208"/>
      <c r="X256" s="208"/>
      <c r="Y256" s="208"/>
      <c r="Z256" s="208"/>
      <c r="AA256" s="208"/>
      <c r="AB256" s="208"/>
      <c r="AC256" s="208"/>
      <c r="AD256" s="208"/>
      <c r="AE256" s="208"/>
      <c r="AF256" s="208"/>
      <c r="AG256" s="208"/>
      <c r="AH256" s="208"/>
      <c r="AI256" s="208"/>
      <c r="AJ256" s="208"/>
      <c r="AK256" s="208"/>
      <c r="AL256" s="208"/>
      <c r="AM256" s="208"/>
      <c r="AN256" s="208"/>
      <c r="AO256" s="208"/>
      <c r="AP256" s="208"/>
      <c r="AQ256" s="208"/>
      <c r="AR256" s="208"/>
      <c r="AS256" s="208"/>
      <c r="AT256" s="208"/>
      <c r="AU256" s="208"/>
      <c r="AV256" s="208"/>
      <c r="AW256" s="208"/>
      <c r="AX256" s="208"/>
      <c r="AY256" s="208"/>
      <c r="AZ256" s="208"/>
      <c r="BA256" s="208"/>
      <c r="BB256" s="208"/>
      <c r="BC256" s="208"/>
      <c r="BD256" s="208"/>
      <c r="BE256" s="208"/>
      <c r="BF256" s="208"/>
      <c r="BG256" s="208"/>
      <c r="BH256" s="208"/>
      <c r="BI256" s="208"/>
      <c r="BJ256" s="208"/>
      <c r="BK256" s="208"/>
    </row>
    <row r="257" spans="1:63" s="206" customFormat="1" ht="12.75">
      <c r="A257" s="278"/>
      <c r="B257" s="278"/>
      <c r="P257" s="208"/>
      <c r="Q257" s="208"/>
      <c r="R257" s="208"/>
      <c r="S257" s="208"/>
      <c r="T257" s="208"/>
      <c r="U257" s="208"/>
      <c r="V257" s="208"/>
      <c r="W257" s="208"/>
      <c r="X257" s="208"/>
      <c r="Y257" s="208"/>
      <c r="Z257" s="208"/>
      <c r="AA257" s="208"/>
      <c r="AB257" s="208"/>
      <c r="AC257" s="208"/>
      <c r="AD257" s="208"/>
      <c r="AE257" s="208"/>
      <c r="AF257" s="208"/>
      <c r="AG257" s="208"/>
      <c r="AH257" s="208"/>
      <c r="AI257" s="208"/>
      <c r="AJ257" s="208"/>
      <c r="AK257" s="208"/>
      <c r="AL257" s="208"/>
      <c r="AM257" s="208"/>
      <c r="AN257" s="208"/>
      <c r="AO257" s="208"/>
      <c r="AP257" s="208"/>
      <c r="AQ257" s="208"/>
      <c r="AR257" s="208"/>
      <c r="AS257" s="208"/>
      <c r="AT257" s="208"/>
      <c r="AU257" s="208"/>
      <c r="AV257" s="208"/>
      <c r="AW257" s="208"/>
      <c r="AX257" s="208"/>
      <c r="AY257" s="208"/>
      <c r="AZ257" s="208"/>
      <c r="BA257" s="208"/>
      <c r="BB257" s="208"/>
      <c r="BC257" s="208"/>
      <c r="BD257" s="208"/>
      <c r="BE257" s="208"/>
      <c r="BF257" s="208"/>
      <c r="BG257" s="208"/>
      <c r="BH257" s="208"/>
      <c r="BI257" s="208"/>
      <c r="BJ257" s="208"/>
      <c r="BK257" s="208"/>
    </row>
    <row r="258" spans="1:63" s="206" customFormat="1" ht="12.75">
      <c r="A258" s="278"/>
      <c r="B258" s="278"/>
      <c r="P258" s="208"/>
      <c r="Q258" s="208"/>
      <c r="R258" s="208"/>
      <c r="S258" s="208"/>
      <c r="T258" s="208"/>
      <c r="U258" s="208"/>
      <c r="V258" s="208"/>
      <c r="W258" s="208"/>
      <c r="X258" s="208"/>
      <c r="Y258" s="208"/>
      <c r="Z258" s="208"/>
      <c r="AA258" s="208"/>
      <c r="AB258" s="208"/>
      <c r="AC258" s="208"/>
      <c r="AD258" s="208"/>
      <c r="AE258" s="208"/>
      <c r="AF258" s="208"/>
      <c r="AG258" s="208"/>
      <c r="AH258" s="208"/>
      <c r="AI258" s="208"/>
      <c r="AJ258" s="208"/>
      <c r="AK258" s="208"/>
      <c r="AL258" s="208"/>
      <c r="AM258" s="208"/>
      <c r="AN258" s="208"/>
      <c r="AO258" s="208"/>
      <c r="AP258" s="208"/>
      <c r="AQ258" s="208"/>
      <c r="AR258" s="208"/>
      <c r="AS258" s="208"/>
      <c r="AT258" s="208"/>
      <c r="AU258" s="208"/>
      <c r="AV258" s="208"/>
      <c r="AW258" s="208"/>
      <c r="AX258" s="208"/>
      <c r="AY258" s="208"/>
      <c r="AZ258" s="208"/>
      <c r="BA258" s="208"/>
      <c r="BB258" s="208"/>
      <c r="BC258" s="208"/>
      <c r="BD258" s="208"/>
      <c r="BE258" s="208"/>
      <c r="BF258" s="208"/>
      <c r="BG258" s="208"/>
      <c r="BH258" s="208"/>
      <c r="BI258" s="208"/>
      <c r="BJ258" s="208"/>
      <c r="BK258" s="208"/>
    </row>
    <row r="259" spans="1:63" s="206" customFormat="1" ht="12.75">
      <c r="A259" s="278"/>
      <c r="B259" s="278"/>
      <c r="P259" s="208"/>
      <c r="Q259" s="208"/>
      <c r="R259" s="208"/>
      <c r="S259" s="208"/>
      <c r="T259" s="208"/>
      <c r="U259" s="208"/>
      <c r="V259" s="208"/>
      <c r="W259" s="208"/>
      <c r="X259" s="208"/>
      <c r="Y259" s="208"/>
      <c r="Z259" s="208"/>
      <c r="AA259" s="208"/>
      <c r="AB259" s="208"/>
      <c r="AC259" s="208"/>
      <c r="AD259" s="208"/>
      <c r="AE259" s="208"/>
      <c r="AF259" s="208"/>
      <c r="AG259" s="208"/>
      <c r="AH259" s="208"/>
      <c r="AI259" s="208"/>
      <c r="AJ259" s="208"/>
      <c r="AK259" s="208"/>
      <c r="AL259" s="208"/>
      <c r="AM259" s="208"/>
      <c r="AN259" s="208"/>
      <c r="AO259" s="208"/>
      <c r="AP259" s="208"/>
      <c r="AQ259" s="208"/>
      <c r="AR259" s="208"/>
      <c r="AS259" s="208"/>
      <c r="AT259" s="208"/>
      <c r="AU259" s="208"/>
      <c r="AV259" s="208"/>
      <c r="AW259" s="208"/>
      <c r="AX259" s="208"/>
      <c r="AY259" s="208"/>
      <c r="AZ259" s="208"/>
      <c r="BA259" s="208"/>
      <c r="BB259" s="208"/>
      <c r="BC259" s="208"/>
      <c r="BD259" s="208"/>
      <c r="BE259" s="208"/>
      <c r="BF259" s="208"/>
      <c r="BG259" s="208"/>
      <c r="BH259" s="208"/>
      <c r="BI259" s="208"/>
      <c r="BJ259" s="208"/>
      <c r="BK259" s="208"/>
    </row>
    <row r="260" spans="1:63" s="206" customFormat="1" ht="12.75">
      <c r="A260" s="278"/>
      <c r="B260" s="278"/>
      <c r="P260" s="208"/>
      <c r="Q260" s="208"/>
      <c r="R260" s="208"/>
      <c r="S260" s="208"/>
      <c r="T260" s="208"/>
      <c r="U260" s="208"/>
      <c r="V260" s="208"/>
      <c r="W260" s="208"/>
      <c r="X260" s="208"/>
      <c r="Y260" s="208"/>
      <c r="Z260" s="208"/>
      <c r="AA260" s="208"/>
      <c r="AB260" s="208"/>
      <c r="AC260" s="208"/>
      <c r="AD260" s="208"/>
      <c r="AE260" s="208"/>
      <c r="AF260" s="208"/>
      <c r="AG260" s="208"/>
      <c r="AH260" s="208"/>
      <c r="AI260" s="208"/>
      <c r="AJ260" s="208"/>
      <c r="AK260" s="208"/>
      <c r="AL260" s="208"/>
      <c r="AM260" s="208"/>
      <c r="AN260" s="208"/>
      <c r="AO260" s="208"/>
      <c r="AP260" s="208"/>
      <c r="AQ260" s="208"/>
      <c r="AR260" s="208"/>
      <c r="AS260" s="208"/>
      <c r="AT260" s="208"/>
      <c r="AU260" s="208"/>
      <c r="AV260" s="208"/>
      <c r="AW260" s="208"/>
      <c r="AX260" s="208"/>
      <c r="AY260" s="208"/>
      <c r="AZ260" s="208"/>
      <c r="BA260" s="208"/>
      <c r="BB260" s="208"/>
      <c r="BC260" s="208"/>
      <c r="BD260" s="208"/>
      <c r="BE260" s="208"/>
      <c r="BF260" s="208"/>
      <c r="BG260" s="208"/>
      <c r="BH260" s="208"/>
      <c r="BI260" s="208"/>
      <c r="BJ260" s="208"/>
      <c r="BK260" s="208"/>
    </row>
    <row r="261" spans="1:63" s="206" customFormat="1" ht="12.75">
      <c r="A261" s="278"/>
      <c r="B261" s="278"/>
      <c r="P261" s="208"/>
      <c r="Q261" s="208"/>
      <c r="R261" s="208"/>
      <c r="S261" s="208"/>
      <c r="T261" s="208"/>
      <c r="U261" s="208"/>
      <c r="V261" s="208"/>
      <c r="W261" s="208"/>
      <c r="X261" s="208"/>
      <c r="Y261" s="208"/>
      <c r="Z261" s="208"/>
      <c r="AA261" s="208"/>
      <c r="AB261" s="208"/>
      <c r="AC261" s="208"/>
      <c r="AD261" s="208"/>
      <c r="AE261" s="208"/>
      <c r="AF261" s="208"/>
      <c r="AG261" s="208"/>
      <c r="AH261" s="208"/>
      <c r="AI261" s="208"/>
      <c r="AJ261" s="208"/>
      <c r="AK261" s="208"/>
      <c r="AL261" s="208"/>
      <c r="AM261" s="208"/>
      <c r="AN261" s="208"/>
      <c r="AO261" s="208"/>
      <c r="AP261" s="208"/>
      <c r="AQ261" s="208"/>
      <c r="AR261" s="208"/>
      <c r="AS261" s="208"/>
      <c r="AT261" s="208"/>
      <c r="AU261" s="208"/>
      <c r="AV261" s="208"/>
      <c r="AW261" s="208"/>
      <c r="AX261" s="208"/>
      <c r="AY261" s="208"/>
      <c r="AZ261" s="208"/>
      <c r="BA261" s="208"/>
      <c r="BB261" s="208"/>
      <c r="BC261" s="208"/>
      <c r="BD261" s="208"/>
      <c r="BE261" s="208"/>
      <c r="BF261" s="208"/>
      <c r="BG261" s="208"/>
      <c r="BH261" s="208"/>
      <c r="BI261" s="208"/>
      <c r="BJ261" s="208"/>
      <c r="BK261" s="208"/>
    </row>
    <row r="262" spans="1:63" s="206" customFormat="1" ht="12.75">
      <c r="A262" s="278"/>
      <c r="B262" s="278"/>
      <c r="P262" s="208"/>
      <c r="Q262" s="208"/>
      <c r="R262" s="208"/>
      <c r="S262" s="208"/>
      <c r="T262" s="208"/>
      <c r="U262" s="208"/>
      <c r="V262" s="208"/>
      <c r="W262" s="208"/>
      <c r="X262" s="208"/>
      <c r="Y262" s="208"/>
      <c r="Z262" s="208"/>
      <c r="AA262" s="208"/>
      <c r="AB262" s="208"/>
      <c r="AC262" s="208"/>
      <c r="AD262" s="208"/>
      <c r="AE262" s="208"/>
      <c r="AF262" s="208"/>
      <c r="AG262" s="208"/>
      <c r="AH262" s="208"/>
      <c r="AI262" s="208"/>
      <c r="AJ262" s="208"/>
      <c r="AK262" s="208"/>
      <c r="AL262" s="208"/>
      <c r="AM262" s="208"/>
      <c r="AN262" s="208"/>
      <c r="AO262" s="208"/>
      <c r="AP262" s="208"/>
      <c r="AQ262" s="208"/>
      <c r="AR262" s="208"/>
      <c r="AS262" s="208"/>
      <c r="AT262" s="208"/>
      <c r="AU262" s="208"/>
      <c r="AV262" s="208"/>
      <c r="AW262" s="208"/>
      <c r="AX262" s="208"/>
      <c r="AY262" s="208"/>
      <c r="AZ262" s="208"/>
      <c r="BA262" s="208"/>
      <c r="BB262" s="208"/>
      <c r="BC262" s="208"/>
      <c r="BD262" s="208"/>
      <c r="BE262" s="208"/>
      <c r="BF262" s="208"/>
      <c r="BG262" s="208"/>
      <c r="BH262" s="208"/>
      <c r="BI262" s="208"/>
      <c r="BJ262" s="208"/>
      <c r="BK262" s="208"/>
    </row>
    <row r="263" spans="1:63" s="206" customFormat="1" ht="12.75">
      <c r="A263" s="278"/>
      <c r="B263" s="278"/>
      <c r="P263" s="208"/>
      <c r="Q263" s="208"/>
      <c r="R263" s="208"/>
      <c r="S263" s="208"/>
      <c r="T263" s="208"/>
      <c r="U263" s="208"/>
      <c r="V263" s="208"/>
      <c r="W263" s="208"/>
      <c r="X263" s="208"/>
      <c r="Y263" s="208"/>
      <c r="Z263" s="208"/>
      <c r="AA263" s="208"/>
      <c r="AB263" s="208"/>
      <c r="AC263" s="208"/>
      <c r="AD263" s="208"/>
      <c r="AE263" s="208"/>
      <c r="AF263" s="208"/>
      <c r="AG263" s="208"/>
      <c r="AH263" s="208"/>
      <c r="AI263" s="208"/>
      <c r="AJ263" s="208"/>
      <c r="AK263" s="208"/>
      <c r="AL263" s="208"/>
      <c r="AM263" s="208"/>
      <c r="AN263" s="208"/>
      <c r="AO263" s="208"/>
      <c r="AP263" s="208"/>
      <c r="AQ263" s="208"/>
      <c r="AR263" s="208"/>
      <c r="AS263" s="208"/>
      <c r="AT263" s="208"/>
      <c r="AU263" s="208"/>
      <c r="AV263" s="208"/>
      <c r="AW263" s="208"/>
      <c r="AX263" s="208"/>
      <c r="AY263" s="208"/>
      <c r="AZ263" s="208"/>
      <c r="BA263" s="208"/>
      <c r="BB263" s="208"/>
      <c r="BC263" s="208"/>
      <c r="BD263" s="208"/>
      <c r="BE263" s="208"/>
      <c r="BF263" s="208"/>
      <c r="BG263" s="208"/>
      <c r="BH263" s="208"/>
      <c r="BI263" s="208"/>
      <c r="BJ263" s="208"/>
      <c r="BK263" s="208"/>
    </row>
    <row r="264" spans="1:63" s="206" customFormat="1" ht="12.75">
      <c r="A264" s="278"/>
      <c r="B264" s="278"/>
      <c r="P264" s="208"/>
      <c r="Q264" s="208"/>
      <c r="R264" s="208"/>
      <c r="S264" s="208"/>
      <c r="T264" s="208"/>
      <c r="U264" s="208"/>
      <c r="V264" s="208"/>
      <c r="W264" s="208"/>
      <c r="X264" s="208"/>
      <c r="Y264" s="208"/>
      <c r="Z264" s="208"/>
      <c r="AA264" s="208"/>
      <c r="AB264" s="208"/>
      <c r="AC264" s="208"/>
      <c r="AD264" s="208"/>
      <c r="AE264" s="208"/>
      <c r="AF264" s="208"/>
      <c r="AG264" s="208"/>
      <c r="AH264" s="208"/>
      <c r="AI264" s="208"/>
      <c r="AJ264" s="208"/>
      <c r="AK264" s="208"/>
      <c r="AL264" s="208"/>
      <c r="AM264" s="208"/>
      <c r="AN264" s="208"/>
      <c r="AO264" s="208"/>
      <c r="AP264" s="208"/>
      <c r="AQ264" s="208"/>
      <c r="AR264" s="208"/>
      <c r="AS264" s="208"/>
      <c r="AT264" s="208"/>
      <c r="AU264" s="208"/>
      <c r="AV264" s="208"/>
      <c r="AW264" s="208"/>
      <c r="AX264" s="208"/>
      <c r="AY264" s="208"/>
      <c r="AZ264" s="208"/>
      <c r="BA264" s="208"/>
      <c r="BB264" s="208"/>
      <c r="BC264" s="208"/>
      <c r="BD264" s="208"/>
      <c r="BE264" s="208"/>
      <c r="BF264" s="208"/>
      <c r="BG264" s="208"/>
      <c r="BH264" s="208"/>
      <c r="BI264" s="208"/>
      <c r="BJ264" s="208"/>
      <c r="BK264" s="208"/>
    </row>
    <row r="265" spans="1:63" s="206" customFormat="1" ht="12.75">
      <c r="A265" s="278"/>
      <c r="B265" s="278"/>
      <c r="P265" s="208"/>
      <c r="Q265" s="208"/>
      <c r="R265" s="208"/>
      <c r="S265" s="208"/>
      <c r="T265" s="208"/>
      <c r="U265" s="208"/>
      <c r="V265" s="208"/>
      <c r="W265" s="208"/>
      <c r="X265" s="208"/>
      <c r="Y265" s="208"/>
      <c r="Z265" s="208"/>
      <c r="AA265" s="208"/>
      <c r="AB265" s="208"/>
      <c r="AC265" s="208"/>
      <c r="AD265" s="208"/>
      <c r="AE265" s="208"/>
      <c r="AF265" s="208"/>
      <c r="AG265" s="208"/>
      <c r="AH265" s="208"/>
      <c r="AI265" s="208"/>
      <c r="AJ265" s="208"/>
      <c r="AK265" s="208"/>
      <c r="AL265" s="208"/>
      <c r="AM265" s="208"/>
      <c r="AN265" s="208"/>
      <c r="AO265" s="208"/>
      <c r="AP265" s="208"/>
      <c r="AQ265" s="208"/>
      <c r="AR265" s="208"/>
      <c r="AS265" s="208"/>
      <c r="AT265" s="208"/>
      <c r="AU265" s="208"/>
      <c r="AV265" s="208"/>
      <c r="AW265" s="208"/>
      <c r="AX265" s="208"/>
      <c r="AY265" s="208"/>
      <c r="AZ265" s="208"/>
      <c r="BA265" s="208"/>
      <c r="BB265" s="208"/>
      <c r="BC265" s="208"/>
      <c r="BD265" s="208"/>
      <c r="BE265" s="208"/>
      <c r="BF265" s="208"/>
      <c r="BG265" s="208"/>
      <c r="BH265" s="208"/>
      <c r="BI265" s="208"/>
      <c r="BJ265" s="208"/>
      <c r="BK265" s="208"/>
    </row>
    <row r="266" spans="1:63" s="206" customFormat="1" ht="12.75">
      <c r="A266" s="278"/>
      <c r="B266" s="278"/>
      <c r="P266" s="208"/>
      <c r="Q266" s="208"/>
      <c r="R266" s="208"/>
      <c r="S266" s="208"/>
      <c r="T266" s="208"/>
      <c r="U266" s="208"/>
      <c r="V266" s="208"/>
      <c r="W266" s="208"/>
      <c r="X266" s="208"/>
      <c r="Y266" s="208"/>
      <c r="Z266" s="208"/>
      <c r="AA266" s="208"/>
      <c r="AB266" s="208"/>
      <c r="AC266" s="208"/>
      <c r="AD266" s="208"/>
      <c r="AE266" s="208"/>
      <c r="AF266" s="208"/>
      <c r="AG266" s="208"/>
      <c r="AH266" s="208"/>
      <c r="AI266" s="208"/>
      <c r="AJ266" s="208"/>
      <c r="AK266" s="208"/>
      <c r="AL266" s="208"/>
      <c r="AM266" s="208"/>
      <c r="AN266" s="208"/>
      <c r="AO266" s="208"/>
      <c r="AP266" s="208"/>
      <c r="AQ266" s="208"/>
      <c r="AR266" s="208"/>
      <c r="AS266" s="208"/>
      <c r="AT266" s="208"/>
      <c r="AU266" s="208"/>
      <c r="AV266" s="208"/>
      <c r="AW266" s="208"/>
      <c r="AX266" s="208"/>
      <c r="AY266" s="208"/>
      <c r="AZ266" s="208"/>
      <c r="BA266" s="208"/>
      <c r="BB266" s="208"/>
      <c r="BC266" s="208"/>
      <c r="BD266" s="208"/>
      <c r="BE266" s="208"/>
      <c r="BF266" s="208"/>
      <c r="BG266" s="208"/>
      <c r="BH266" s="208"/>
      <c r="BI266" s="208"/>
      <c r="BJ266" s="208"/>
      <c r="BK266" s="208"/>
    </row>
    <row r="267" spans="1:63" s="206" customFormat="1" ht="12.75">
      <c r="A267" s="278"/>
      <c r="B267" s="278"/>
      <c r="P267" s="208"/>
      <c r="Q267" s="208"/>
      <c r="R267" s="208"/>
      <c r="S267" s="208"/>
      <c r="T267" s="208"/>
      <c r="U267" s="208"/>
      <c r="V267" s="208"/>
      <c r="W267" s="208"/>
      <c r="X267" s="208"/>
      <c r="Y267" s="208"/>
      <c r="Z267" s="208"/>
      <c r="AA267" s="208"/>
      <c r="AB267" s="208"/>
      <c r="AC267" s="208"/>
      <c r="AD267" s="208"/>
      <c r="AE267" s="208"/>
      <c r="AF267" s="208"/>
      <c r="AG267" s="208"/>
      <c r="AH267" s="208"/>
      <c r="AI267" s="208"/>
      <c r="AJ267" s="208"/>
      <c r="AK267" s="208"/>
      <c r="AL267" s="208"/>
      <c r="AM267" s="208"/>
      <c r="AN267" s="208"/>
      <c r="AO267" s="208"/>
      <c r="AP267" s="208"/>
      <c r="AQ267" s="208"/>
      <c r="AR267" s="208"/>
      <c r="AS267" s="208"/>
      <c r="AT267" s="208"/>
      <c r="AU267" s="208"/>
      <c r="AV267" s="208"/>
      <c r="AW267" s="208"/>
      <c r="AX267" s="208"/>
      <c r="AY267" s="208"/>
      <c r="AZ267" s="208"/>
      <c r="BA267" s="208"/>
      <c r="BB267" s="208"/>
      <c r="BC267" s="208"/>
      <c r="BD267" s="208"/>
      <c r="BE267" s="208"/>
      <c r="BF267" s="208"/>
      <c r="BG267" s="208"/>
      <c r="BH267" s="208"/>
      <c r="BI267" s="208"/>
      <c r="BJ267" s="208"/>
      <c r="BK267" s="208"/>
    </row>
    <row r="268" spans="1:63" s="206" customFormat="1" ht="12.75">
      <c r="A268" s="278"/>
      <c r="B268" s="278"/>
      <c r="P268" s="208"/>
      <c r="Q268" s="208"/>
      <c r="R268" s="208"/>
      <c r="S268" s="208"/>
      <c r="T268" s="208"/>
      <c r="U268" s="208"/>
      <c r="V268" s="208"/>
      <c r="W268" s="208"/>
      <c r="X268" s="208"/>
      <c r="Y268" s="208"/>
      <c r="Z268" s="208"/>
      <c r="AA268" s="208"/>
      <c r="AB268" s="208"/>
      <c r="AC268" s="208"/>
      <c r="AD268" s="208"/>
      <c r="AE268" s="208"/>
      <c r="AF268" s="208"/>
      <c r="AG268" s="208"/>
      <c r="AH268" s="208"/>
      <c r="AI268" s="208"/>
      <c r="AJ268" s="208"/>
      <c r="AK268" s="208"/>
      <c r="AL268" s="208"/>
      <c r="AM268" s="208"/>
      <c r="AN268" s="208"/>
      <c r="AO268" s="208"/>
      <c r="AP268" s="208"/>
      <c r="AQ268" s="208"/>
      <c r="AR268" s="208"/>
      <c r="AS268" s="208"/>
      <c r="AT268" s="208"/>
      <c r="AU268" s="208"/>
      <c r="AV268" s="208"/>
      <c r="AW268" s="208"/>
      <c r="AX268" s="208"/>
      <c r="AY268" s="208"/>
      <c r="AZ268" s="208"/>
      <c r="BA268" s="208"/>
      <c r="BB268" s="208"/>
      <c r="BC268" s="208"/>
      <c r="BD268" s="208"/>
      <c r="BE268" s="208"/>
      <c r="BF268" s="208"/>
      <c r="BG268" s="208"/>
      <c r="BH268" s="208"/>
      <c r="BI268" s="208"/>
      <c r="BJ268" s="208"/>
      <c r="BK268" s="208"/>
    </row>
    <row r="269" spans="1:63" s="206" customFormat="1" ht="12.75">
      <c r="A269" s="278"/>
      <c r="B269" s="278"/>
      <c r="P269" s="208"/>
      <c r="Q269" s="208"/>
      <c r="R269" s="208"/>
      <c r="S269" s="208"/>
      <c r="T269" s="208"/>
      <c r="U269" s="208"/>
      <c r="V269" s="208"/>
      <c r="W269" s="208"/>
      <c r="X269" s="208"/>
      <c r="Y269" s="208"/>
      <c r="Z269" s="208"/>
      <c r="AA269" s="208"/>
      <c r="AB269" s="208"/>
      <c r="AC269" s="208"/>
      <c r="AD269" s="208"/>
      <c r="AE269" s="208"/>
      <c r="AF269" s="208"/>
      <c r="AG269" s="208"/>
      <c r="AH269" s="208"/>
      <c r="AI269" s="208"/>
      <c r="AJ269" s="208"/>
      <c r="AK269" s="208"/>
      <c r="AL269" s="208"/>
      <c r="AM269" s="208"/>
      <c r="AN269" s="208"/>
      <c r="AO269" s="208"/>
      <c r="AP269" s="208"/>
      <c r="AQ269" s="208"/>
      <c r="AR269" s="208"/>
      <c r="AS269" s="208"/>
      <c r="AT269" s="208"/>
      <c r="AU269" s="208"/>
      <c r="AV269" s="208"/>
      <c r="AW269" s="208"/>
      <c r="AX269" s="208"/>
      <c r="AY269" s="208"/>
      <c r="AZ269" s="208"/>
      <c r="BA269" s="208"/>
      <c r="BB269" s="208"/>
      <c r="BC269" s="208"/>
      <c r="BD269" s="208"/>
      <c r="BE269" s="208"/>
      <c r="BF269" s="208"/>
      <c r="BG269" s="208"/>
      <c r="BH269" s="208"/>
      <c r="BI269" s="208"/>
      <c r="BJ269" s="208"/>
      <c r="BK269" s="208"/>
    </row>
    <row r="270" spans="1:63" s="206" customFormat="1" ht="12.75">
      <c r="A270" s="278"/>
      <c r="B270" s="278"/>
      <c r="P270" s="208"/>
      <c r="Q270" s="208"/>
      <c r="R270" s="208"/>
      <c r="S270" s="208"/>
      <c r="T270" s="208"/>
      <c r="U270" s="208"/>
      <c r="V270" s="208"/>
      <c r="W270" s="208"/>
      <c r="X270" s="208"/>
      <c r="Y270" s="208"/>
      <c r="Z270" s="208"/>
      <c r="AA270" s="208"/>
      <c r="AB270" s="208"/>
      <c r="AC270" s="208"/>
      <c r="AD270" s="208"/>
      <c r="AE270" s="208"/>
      <c r="AF270" s="208"/>
      <c r="AG270" s="208"/>
      <c r="AH270" s="208"/>
      <c r="AI270" s="208"/>
      <c r="AJ270" s="208"/>
      <c r="AK270" s="208"/>
      <c r="AL270" s="208"/>
      <c r="AM270" s="208"/>
      <c r="AN270" s="208"/>
      <c r="AO270" s="208"/>
      <c r="AP270" s="208"/>
      <c r="AQ270" s="208"/>
      <c r="AR270" s="208"/>
      <c r="AS270" s="208"/>
      <c r="AT270" s="208"/>
      <c r="AU270" s="208"/>
      <c r="AV270" s="208"/>
      <c r="AW270" s="208"/>
      <c r="AX270" s="208"/>
      <c r="AY270" s="208"/>
      <c r="AZ270" s="208"/>
      <c r="BA270" s="208"/>
      <c r="BB270" s="208"/>
      <c r="BC270" s="208"/>
      <c r="BD270" s="208"/>
      <c r="BE270" s="208"/>
      <c r="BF270" s="208"/>
      <c r="BG270" s="208"/>
      <c r="BH270" s="208"/>
      <c r="BI270" s="208"/>
      <c r="BJ270" s="208"/>
      <c r="BK270" s="208"/>
    </row>
    <row r="271" spans="1:63" s="206" customFormat="1" ht="12.75">
      <c r="A271" s="278"/>
      <c r="B271" s="278"/>
      <c r="P271" s="208"/>
      <c r="Q271" s="208"/>
      <c r="R271" s="208"/>
      <c r="S271" s="208"/>
      <c r="T271" s="208"/>
      <c r="U271" s="208"/>
      <c r="V271" s="208"/>
      <c r="W271" s="208"/>
      <c r="X271" s="208"/>
      <c r="Y271" s="208"/>
      <c r="Z271" s="208"/>
      <c r="AA271" s="208"/>
      <c r="AB271" s="208"/>
      <c r="AC271" s="208"/>
      <c r="AD271" s="208"/>
      <c r="AE271" s="208"/>
      <c r="AF271" s="208"/>
      <c r="AG271" s="208"/>
      <c r="AH271" s="208"/>
      <c r="AI271" s="208"/>
      <c r="AJ271" s="208"/>
      <c r="AK271" s="208"/>
      <c r="AL271" s="208"/>
      <c r="AM271" s="208"/>
      <c r="AN271" s="208"/>
      <c r="AO271" s="208"/>
      <c r="AP271" s="208"/>
      <c r="AQ271" s="208"/>
      <c r="AR271" s="208"/>
      <c r="AS271" s="208"/>
      <c r="AT271" s="208"/>
      <c r="AU271" s="208"/>
      <c r="AV271" s="208"/>
      <c r="AW271" s="208"/>
      <c r="AX271" s="208"/>
      <c r="AY271" s="208"/>
      <c r="AZ271" s="208"/>
      <c r="BA271" s="208"/>
      <c r="BB271" s="208"/>
      <c r="BC271" s="208"/>
      <c r="BD271" s="208"/>
      <c r="BE271" s="208"/>
      <c r="BF271" s="208"/>
      <c r="BG271" s="208"/>
      <c r="BH271" s="208"/>
      <c r="BI271" s="208"/>
      <c r="BJ271" s="208"/>
      <c r="BK271" s="208"/>
    </row>
    <row r="272" spans="1:63" s="206" customFormat="1" ht="12.75">
      <c r="A272" s="278"/>
      <c r="B272" s="278"/>
      <c r="P272" s="208"/>
      <c r="Q272" s="208"/>
      <c r="R272" s="208"/>
      <c r="S272" s="208"/>
      <c r="T272" s="208"/>
      <c r="U272" s="208"/>
      <c r="V272" s="208"/>
      <c r="W272" s="208"/>
      <c r="X272" s="208"/>
      <c r="Y272" s="208"/>
      <c r="Z272" s="208"/>
      <c r="AA272" s="208"/>
      <c r="AB272" s="208"/>
      <c r="AC272" s="208"/>
      <c r="AD272" s="208"/>
      <c r="AE272" s="208"/>
      <c r="AF272" s="208"/>
      <c r="AG272" s="208"/>
      <c r="AH272" s="208"/>
      <c r="AI272" s="208"/>
      <c r="AJ272" s="208"/>
      <c r="AK272" s="208"/>
      <c r="AL272" s="208"/>
      <c r="AM272" s="208"/>
      <c r="AN272" s="208"/>
      <c r="AO272" s="208"/>
      <c r="AP272" s="208"/>
      <c r="AQ272" s="208"/>
      <c r="AR272" s="208"/>
      <c r="AS272" s="208"/>
      <c r="AT272" s="208"/>
      <c r="AU272" s="208"/>
      <c r="AV272" s="208"/>
      <c r="AW272" s="208"/>
      <c r="AX272" s="208"/>
      <c r="AY272" s="208"/>
      <c r="AZ272" s="208"/>
      <c r="BA272" s="208"/>
      <c r="BB272" s="208"/>
      <c r="BC272" s="208"/>
      <c r="BD272" s="208"/>
      <c r="BE272" s="208"/>
      <c r="BF272" s="208"/>
      <c r="BG272" s="208"/>
      <c r="BH272" s="208"/>
      <c r="BI272" s="208"/>
      <c r="BJ272" s="208"/>
      <c r="BK272" s="208"/>
    </row>
    <row r="273" spans="1:63" s="206" customFormat="1" ht="12.75">
      <c r="A273" s="278"/>
      <c r="B273" s="278"/>
      <c r="P273" s="208"/>
      <c r="Q273" s="208"/>
      <c r="R273" s="208"/>
      <c r="S273" s="208"/>
      <c r="T273" s="208"/>
      <c r="U273" s="208"/>
      <c r="V273" s="208"/>
      <c r="W273" s="208"/>
      <c r="X273" s="208"/>
      <c r="Y273" s="208"/>
      <c r="Z273" s="208"/>
      <c r="AA273" s="208"/>
      <c r="AB273" s="208"/>
      <c r="AC273" s="208"/>
      <c r="AD273" s="208"/>
      <c r="AE273" s="208"/>
      <c r="AF273" s="208"/>
      <c r="AG273" s="208"/>
      <c r="AH273" s="208"/>
      <c r="AI273" s="208"/>
      <c r="AJ273" s="208"/>
      <c r="AK273" s="208"/>
      <c r="AL273" s="208"/>
      <c r="AM273" s="208"/>
      <c r="AN273" s="208"/>
      <c r="AO273" s="208"/>
      <c r="AP273" s="208"/>
      <c r="AQ273" s="208"/>
      <c r="AR273" s="208"/>
      <c r="AS273" s="208"/>
      <c r="AT273" s="208"/>
      <c r="AU273" s="208"/>
      <c r="AV273" s="208"/>
      <c r="AW273" s="208"/>
      <c r="AX273" s="208"/>
      <c r="AY273" s="208"/>
      <c r="AZ273" s="208"/>
      <c r="BA273" s="208"/>
      <c r="BB273" s="208"/>
      <c r="BC273" s="208"/>
      <c r="BD273" s="208"/>
      <c r="BE273" s="208"/>
      <c r="BF273" s="208"/>
      <c r="BG273" s="208"/>
      <c r="BH273" s="208"/>
      <c r="BI273" s="208"/>
      <c r="BJ273" s="208"/>
      <c r="BK273" s="208"/>
    </row>
    <row r="274" spans="1:63" s="206" customFormat="1" ht="12.75">
      <c r="A274" s="278"/>
      <c r="B274" s="278"/>
      <c r="P274" s="208"/>
      <c r="Q274" s="208"/>
      <c r="R274" s="208"/>
      <c r="S274" s="208"/>
      <c r="T274" s="208"/>
      <c r="U274" s="208"/>
      <c r="V274" s="208"/>
      <c r="W274" s="208"/>
      <c r="X274" s="208"/>
      <c r="Y274" s="208"/>
      <c r="Z274" s="208"/>
      <c r="AA274" s="208"/>
      <c r="AB274" s="208"/>
      <c r="AC274" s="208"/>
      <c r="AD274" s="208"/>
      <c r="AE274" s="208"/>
      <c r="AF274" s="208"/>
      <c r="AG274" s="208"/>
      <c r="AH274" s="208"/>
      <c r="AI274" s="208"/>
      <c r="AJ274" s="208"/>
      <c r="AK274" s="208"/>
      <c r="AL274" s="208"/>
      <c r="AM274" s="208"/>
      <c r="AN274" s="208"/>
      <c r="AO274" s="208"/>
      <c r="AP274" s="208"/>
      <c r="AQ274" s="208"/>
      <c r="AR274" s="208"/>
      <c r="AS274" s="208"/>
      <c r="AT274" s="208"/>
      <c r="AU274" s="208"/>
      <c r="AV274" s="208"/>
      <c r="AW274" s="208"/>
      <c r="AX274" s="208"/>
      <c r="AY274" s="208"/>
      <c r="AZ274" s="208"/>
      <c r="BA274" s="208"/>
      <c r="BB274" s="208"/>
      <c r="BC274" s="208"/>
      <c r="BD274" s="208"/>
      <c r="BE274" s="208"/>
      <c r="BF274" s="208"/>
      <c r="BG274" s="208"/>
      <c r="BH274" s="208"/>
      <c r="BI274" s="208"/>
      <c r="BJ274" s="208"/>
      <c r="BK274" s="208"/>
    </row>
    <row r="275" spans="1:63" s="206" customFormat="1" ht="12.75">
      <c r="A275" s="278"/>
      <c r="B275" s="278"/>
      <c r="P275" s="208"/>
      <c r="Q275" s="208"/>
      <c r="R275" s="208"/>
      <c r="S275" s="208"/>
      <c r="T275" s="208"/>
      <c r="U275" s="208"/>
      <c r="V275" s="208"/>
      <c r="W275" s="208"/>
      <c r="X275" s="208"/>
      <c r="Y275" s="208"/>
      <c r="Z275" s="208"/>
      <c r="AA275" s="208"/>
      <c r="AB275" s="208"/>
      <c r="AC275" s="208"/>
      <c r="AD275" s="208"/>
      <c r="AE275" s="208"/>
      <c r="AF275" s="208"/>
      <c r="AG275" s="208"/>
      <c r="AH275" s="208"/>
      <c r="AI275" s="208"/>
      <c r="AJ275" s="208"/>
      <c r="AK275" s="208"/>
      <c r="AL275" s="208"/>
      <c r="AM275" s="208"/>
      <c r="AN275" s="208"/>
      <c r="AO275" s="208"/>
      <c r="AP275" s="208"/>
      <c r="AQ275" s="208"/>
      <c r="AR275" s="208"/>
      <c r="AS275" s="208"/>
      <c r="AT275" s="208"/>
      <c r="AU275" s="208"/>
      <c r="AV275" s="208"/>
      <c r="AW275" s="208"/>
      <c r="AX275" s="208"/>
      <c r="AY275" s="208"/>
      <c r="AZ275" s="208"/>
      <c r="BA275" s="208"/>
      <c r="BB275" s="208"/>
      <c r="BC275" s="208"/>
      <c r="BD275" s="208"/>
      <c r="BE275" s="208"/>
      <c r="BF275" s="208"/>
      <c r="BG275" s="208"/>
      <c r="BH275" s="208"/>
      <c r="BI275" s="208"/>
      <c r="BJ275" s="208"/>
      <c r="BK275" s="208"/>
    </row>
    <row r="276" spans="1:63" s="206" customFormat="1" ht="12.75">
      <c r="A276" s="278"/>
      <c r="B276" s="278"/>
      <c r="P276" s="208"/>
      <c r="Q276" s="208"/>
      <c r="R276" s="208"/>
      <c r="S276" s="208"/>
      <c r="T276" s="208"/>
      <c r="U276" s="208"/>
      <c r="V276" s="208"/>
      <c r="W276" s="208"/>
      <c r="X276" s="208"/>
      <c r="Y276" s="208"/>
      <c r="Z276" s="208"/>
      <c r="AA276" s="208"/>
      <c r="AB276" s="208"/>
      <c r="AC276" s="208"/>
      <c r="AD276" s="208"/>
      <c r="AE276" s="208"/>
      <c r="AF276" s="208"/>
      <c r="AG276" s="208"/>
      <c r="AH276" s="208"/>
      <c r="AI276" s="208"/>
      <c r="AJ276" s="208"/>
      <c r="AK276" s="208"/>
      <c r="AL276" s="208"/>
      <c r="AM276" s="208"/>
      <c r="AN276" s="208"/>
      <c r="AO276" s="208"/>
      <c r="AP276" s="208"/>
      <c r="AQ276" s="208"/>
      <c r="AR276" s="208"/>
      <c r="AS276" s="208"/>
      <c r="AT276" s="208"/>
      <c r="AU276" s="208"/>
      <c r="AV276" s="208"/>
      <c r="AW276" s="208"/>
      <c r="AX276" s="208"/>
      <c r="AY276" s="208"/>
      <c r="AZ276" s="208"/>
      <c r="BA276" s="208"/>
      <c r="BB276" s="208"/>
      <c r="BC276" s="208"/>
      <c r="BD276" s="208"/>
      <c r="BE276" s="208"/>
      <c r="BF276" s="208"/>
      <c r="BG276" s="208"/>
      <c r="BH276" s="208"/>
      <c r="BI276" s="208"/>
      <c r="BJ276" s="208"/>
      <c r="BK276" s="208"/>
    </row>
    <row r="277" spans="1:63" s="206" customFormat="1" ht="12.75">
      <c r="A277" s="278"/>
      <c r="B277" s="278"/>
      <c r="P277" s="208"/>
      <c r="Q277" s="208"/>
      <c r="R277" s="208"/>
      <c r="S277" s="208"/>
      <c r="T277" s="208"/>
      <c r="U277" s="208"/>
      <c r="V277" s="208"/>
      <c r="W277" s="208"/>
      <c r="X277" s="208"/>
      <c r="Y277" s="208"/>
      <c r="Z277" s="208"/>
      <c r="AA277" s="208"/>
      <c r="AB277" s="208"/>
      <c r="AC277" s="208"/>
      <c r="AD277" s="208"/>
      <c r="AE277" s="208"/>
      <c r="AF277" s="208"/>
      <c r="AG277" s="208"/>
      <c r="AH277" s="208"/>
      <c r="AI277" s="208"/>
      <c r="AJ277" s="208"/>
      <c r="AK277" s="208"/>
      <c r="AL277" s="208"/>
      <c r="AM277" s="208"/>
      <c r="AN277" s="208"/>
      <c r="AO277" s="208"/>
      <c r="AP277" s="208"/>
      <c r="AQ277" s="208"/>
      <c r="AR277" s="208"/>
      <c r="AS277" s="208"/>
      <c r="AT277" s="208"/>
      <c r="AU277" s="208"/>
      <c r="AV277" s="208"/>
      <c r="AW277" s="208"/>
      <c r="AX277" s="208"/>
      <c r="AY277" s="208"/>
      <c r="AZ277" s="208"/>
      <c r="BA277" s="208"/>
      <c r="BB277" s="208"/>
      <c r="BC277" s="208"/>
      <c r="BD277" s="208"/>
      <c r="BE277" s="208"/>
      <c r="BF277" s="208"/>
      <c r="BG277" s="208"/>
      <c r="BH277" s="208"/>
      <c r="BI277" s="208"/>
      <c r="BJ277" s="208"/>
      <c r="BK277" s="208"/>
    </row>
    <row r="278" spans="1:63" s="206" customFormat="1" ht="12.75">
      <c r="A278" s="278"/>
      <c r="B278" s="278"/>
      <c r="P278" s="208"/>
      <c r="Q278" s="208"/>
      <c r="R278" s="208"/>
      <c r="S278" s="208"/>
      <c r="T278" s="208"/>
      <c r="U278" s="208"/>
      <c r="V278" s="208"/>
      <c r="W278" s="208"/>
      <c r="X278" s="208"/>
      <c r="Y278" s="208"/>
      <c r="Z278" s="208"/>
      <c r="AA278" s="208"/>
      <c r="AB278" s="208"/>
      <c r="AC278" s="208"/>
      <c r="AD278" s="208"/>
      <c r="AE278" s="208"/>
      <c r="AF278" s="208"/>
      <c r="AG278" s="208"/>
      <c r="AH278" s="208"/>
      <c r="AI278" s="208"/>
      <c r="AJ278" s="208"/>
      <c r="AK278" s="208"/>
      <c r="AL278" s="208"/>
      <c r="AM278" s="208"/>
      <c r="AN278" s="208"/>
      <c r="AO278" s="208"/>
      <c r="AP278" s="208"/>
      <c r="AQ278" s="208"/>
      <c r="AR278" s="208"/>
      <c r="AS278" s="208"/>
      <c r="AT278" s="208"/>
      <c r="AU278" s="208"/>
      <c r="AV278" s="208"/>
      <c r="AW278" s="208"/>
      <c r="AX278" s="208"/>
      <c r="AY278" s="208"/>
      <c r="AZ278" s="208"/>
      <c r="BA278" s="208"/>
      <c r="BB278" s="208"/>
      <c r="BC278" s="208"/>
      <c r="BD278" s="208"/>
      <c r="BE278" s="208"/>
      <c r="BF278" s="208"/>
      <c r="BG278" s="208"/>
      <c r="BH278" s="208"/>
      <c r="BI278" s="208"/>
      <c r="BJ278" s="208"/>
      <c r="BK278" s="208"/>
    </row>
    <row r="279" spans="1:63" s="206" customFormat="1" ht="12.75">
      <c r="A279" s="278"/>
      <c r="B279" s="278"/>
      <c r="P279" s="208"/>
      <c r="Q279" s="208"/>
      <c r="R279" s="208"/>
      <c r="S279" s="208"/>
      <c r="T279" s="208"/>
      <c r="U279" s="208"/>
      <c r="V279" s="208"/>
      <c r="W279" s="208"/>
      <c r="X279" s="208"/>
      <c r="Y279" s="208"/>
      <c r="Z279" s="208"/>
      <c r="AA279" s="208"/>
      <c r="AB279" s="208"/>
      <c r="AC279" s="208"/>
      <c r="AD279" s="208"/>
      <c r="AE279" s="208"/>
      <c r="AF279" s="208"/>
      <c r="AG279" s="208"/>
      <c r="AH279" s="208"/>
      <c r="AI279" s="208"/>
      <c r="AJ279" s="208"/>
      <c r="AK279" s="208"/>
      <c r="AL279" s="208"/>
      <c r="AM279" s="208"/>
      <c r="AN279" s="208"/>
      <c r="AO279" s="208"/>
      <c r="AP279" s="208"/>
      <c r="AQ279" s="208"/>
      <c r="AR279" s="208"/>
      <c r="AS279" s="208"/>
      <c r="AT279" s="208"/>
      <c r="AU279" s="208"/>
      <c r="AV279" s="208"/>
      <c r="AW279" s="208"/>
      <c r="AX279" s="208"/>
      <c r="AY279" s="208"/>
      <c r="AZ279" s="208"/>
      <c r="BA279" s="208"/>
      <c r="BB279" s="208"/>
      <c r="BC279" s="208"/>
      <c r="BD279" s="208"/>
      <c r="BE279" s="208"/>
      <c r="BF279" s="208"/>
      <c r="BG279" s="208"/>
      <c r="BH279" s="208"/>
      <c r="BI279" s="208"/>
      <c r="BJ279" s="208"/>
      <c r="BK279" s="208"/>
    </row>
    <row r="280" spans="1:63" s="206" customFormat="1" ht="12.75">
      <c r="A280" s="278"/>
      <c r="B280" s="278"/>
      <c r="P280" s="208"/>
      <c r="Q280" s="208"/>
      <c r="R280" s="208"/>
      <c r="S280" s="208"/>
      <c r="T280" s="208"/>
      <c r="U280" s="208"/>
      <c r="V280" s="208"/>
      <c r="W280" s="208"/>
      <c r="X280" s="208"/>
      <c r="Y280" s="208"/>
      <c r="Z280" s="208"/>
      <c r="AA280" s="208"/>
      <c r="AB280" s="208"/>
      <c r="AC280" s="208"/>
      <c r="AD280" s="208"/>
      <c r="AE280" s="208"/>
      <c r="AF280" s="208"/>
      <c r="AG280" s="208"/>
      <c r="AH280" s="208"/>
      <c r="AI280" s="208"/>
      <c r="AJ280" s="208"/>
      <c r="AK280" s="208"/>
      <c r="AL280" s="208"/>
      <c r="AM280" s="208"/>
      <c r="AN280" s="208"/>
      <c r="AO280" s="208"/>
      <c r="AP280" s="208"/>
      <c r="AQ280" s="208"/>
      <c r="AR280" s="208"/>
      <c r="AS280" s="208"/>
      <c r="AT280" s="208"/>
      <c r="AU280" s="208"/>
      <c r="AV280" s="208"/>
      <c r="AW280" s="208"/>
      <c r="AX280" s="208"/>
      <c r="AY280" s="208"/>
      <c r="AZ280" s="208"/>
      <c r="BA280" s="208"/>
      <c r="BB280" s="208"/>
      <c r="BC280" s="208"/>
      <c r="BD280" s="208"/>
      <c r="BE280" s="208"/>
      <c r="BF280" s="208"/>
      <c r="BG280" s="208"/>
      <c r="BH280" s="208"/>
      <c r="BI280" s="208"/>
      <c r="BJ280" s="208"/>
      <c r="BK280" s="208"/>
    </row>
    <row r="281" spans="1:63" s="206" customFormat="1" ht="12.75">
      <c r="A281" s="278"/>
      <c r="B281" s="278"/>
      <c r="P281" s="208"/>
      <c r="Q281" s="208"/>
      <c r="R281" s="208"/>
      <c r="S281" s="208"/>
      <c r="T281" s="208"/>
      <c r="U281" s="208"/>
      <c r="V281" s="208"/>
      <c r="W281" s="208"/>
      <c r="X281" s="208"/>
      <c r="Y281" s="208"/>
      <c r="Z281" s="208"/>
      <c r="AA281" s="208"/>
      <c r="AB281" s="208"/>
      <c r="AC281" s="208"/>
      <c r="AD281" s="208"/>
      <c r="AE281" s="208"/>
      <c r="AF281" s="208"/>
      <c r="AG281" s="208"/>
      <c r="AH281" s="208"/>
      <c r="AI281" s="208"/>
      <c r="AJ281" s="208"/>
      <c r="AK281" s="208"/>
      <c r="AL281" s="208"/>
      <c r="AM281" s="208"/>
      <c r="AN281" s="208"/>
      <c r="AO281" s="208"/>
      <c r="AP281" s="208"/>
      <c r="AQ281" s="208"/>
      <c r="AR281" s="208"/>
      <c r="AS281" s="208"/>
      <c r="AT281" s="208"/>
      <c r="AU281" s="208"/>
      <c r="AV281" s="208"/>
      <c r="AW281" s="208"/>
      <c r="AX281" s="208"/>
      <c r="AY281" s="208"/>
      <c r="AZ281" s="208"/>
      <c r="BA281" s="208"/>
      <c r="BB281" s="208"/>
      <c r="BC281" s="208"/>
      <c r="BD281" s="208"/>
      <c r="BE281" s="208"/>
      <c r="BF281" s="208"/>
      <c r="BG281" s="208"/>
      <c r="BH281" s="208"/>
      <c r="BI281" s="208"/>
      <c r="BJ281" s="208"/>
      <c r="BK281" s="208"/>
    </row>
    <row r="282" spans="1:63" s="206" customFormat="1" ht="12.75">
      <c r="A282" s="278"/>
      <c r="B282" s="278"/>
      <c r="P282" s="208"/>
      <c r="Q282" s="208"/>
      <c r="R282" s="208"/>
      <c r="S282" s="208"/>
      <c r="T282" s="208"/>
      <c r="U282" s="208"/>
      <c r="V282" s="208"/>
      <c r="W282" s="208"/>
      <c r="X282" s="208"/>
      <c r="Y282" s="208"/>
      <c r="Z282" s="208"/>
      <c r="AA282" s="208"/>
      <c r="AB282" s="208"/>
      <c r="AC282" s="208"/>
      <c r="AD282" s="208"/>
      <c r="AE282" s="208"/>
      <c r="AF282" s="208"/>
      <c r="AG282" s="208"/>
      <c r="AH282" s="208"/>
      <c r="AI282" s="208"/>
      <c r="AJ282" s="208"/>
      <c r="AK282" s="208"/>
      <c r="AL282" s="208"/>
      <c r="AM282" s="208"/>
      <c r="AN282" s="208"/>
      <c r="AO282" s="208"/>
      <c r="AP282" s="208"/>
      <c r="AQ282" s="208"/>
      <c r="AR282" s="208"/>
      <c r="AS282" s="208"/>
      <c r="AT282" s="208"/>
      <c r="AU282" s="208"/>
      <c r="AV282" s="208"/>
      <c r="AW282" s="208"/>
      <c r="AX282" s="208"/>
      <c r="AY282" s="208"/>
      <c r="AZ282" s="208"/>
      <c r="BA282" s="208"/>
      <c r="BB282" s="208"/>
      <c r="BC282" s="208"/>
      <c r="BD282" s="208"/>
      <c r="BE282" s="208"/>
      <c r="BF282" s="208"/>
      <c r="BG282" s="208"/>
      <c r="BH282" s="208"/>
      <c r="BI282" s="208"/>
      <c r="BJ282" s="208"/>
      <c r="BK282" s="208"/>
    </row>
    <row r="283" spans="1:63" s="206" customFormat="1" ht="12.75">
      <c r="A283" s="278"/>
      <c r="B283" s="278"/>
      <c r="P283" s="208"/>
      <c r="Q283" s="208"/>
      <c r="R283" s="208"/>
      <c r="S283" s="208"/>
      <c r="T283" s="208"/>
      <c r="U283" s="208"/>
      <c r="V283" s="208"/>
      <c r="W283" s="208"/>
      <c r="X283" s="208"/>
      <c r="Y283" s="208"/>
      <c r="Z283" s="208"/>
      <c r="AA283" s="208"/>
      <c r="AB283" s="208"/>
      <c r="AC283" s="208"/>
      <c r="AD283" s="208"/>
      <c r="AE283" s="208"/>
      <c r="AF283" s="208"/>
      <c r="AG283" s="208"/>
      <c r="AH283" s="208"/>
      <c r="AI283" s="208"/>
      <c r="AJ283" s="208"/>
      <c r="AK283" s="208"/>
      <c r="AL283" s="208"/>
      <c r="AM283" s="208"/>
      <c r="AN283" s="208"/>
      <c r="AO283" s="208"/>
      <c r="AP283" s="208"/>
      <c r="AQ283" s="208"/>
      <c r="AR283" s="208"/>
      <c r="AS283" s="208"/>
      <c r="AT283" s="208"/>
      <c r="AU283" s="208"/>
      <c r="AV283" s="208"/>
      <c r="AW283" s="208"/>
      <c r="AX283" s="208"/>
      <c r="AY283" s="208"/>
      <c r="AZ283" s="208"/>
      <c r="BA283" s="208"/>
      <c r="BB283" s="208"/>
      <c r="BC283" s="208"/>
      <c r="BD283" s="208"/>
      <c r="BE283" s="208"/>
      <c r="BF283" s="208"/>
      <c r="BG283" s="208"/>
      <c r="BH283" s="208"/>
      <c r="BI283" s="208"/>
      <c r="BJ283" s="208"/>
      <c r="BK283" s="208"/>
    </row>
    <row r="284" spans="1:63" s="206" customFormat="1" ht="12.75">
      <c r="A284" s="278"/>
      <c r="B284" s="278"/>
      <c r="P284" s="208"/>
      <c r="Q284" s="208"/>
      <c r="R284" s="208"/>
      <c r="S284" s="208"/>
      <c r="T284" s="208"/>
      <c r="U284" s="208"/>
      <c r="V284" s="208"/>
      <c r="W284" s="208"/>
      <c r="X284" s="208"/>
      <c r="Y284" s="208"/>
      <c r="Z284" s="208"/>
      <c r="AA284" s="208"/>
      <c r="AB284" s="208"/>
      <c r="AC284" s="208"/>
      <c r="AD284" s="208"/>
      <c r="AE284" s="208"/>
      <c r="AF284" s="208"/>
      <c r="AG284" s="208"/>
      <c r="AH284" s="208"/>
      <c r="AI284" s="208"/>
      <c r="AJ284" s="208"/>
      <c r="AK284" s="208"/>
      <c r="AL284" s="208"/>
      <c r="AM284" s="208"/>
      <c r="AN284" s="208"/>
      <c r="AO284" s="208"/>
      <c r="AP284" s="208"/>
      <c r="AQ284" s="208"/>
      <c r="AR284" s="208"/>
      <c r="AS284" s="208"/>
      <c r="AT284" s="208"/>
      <c r="AU284" s="208"/>
      <c r="AV284" s="208"/>
      <c r="AW284" s="208"/>
      <c r="AX284" s="208"/>
      <c r="AY284" s="208"/>
      <c r="AZ284" s="208"/>
      <c r="BA284" s="208"/>
      <c r="BB284" s="208"/>
      <c r="BC284" s="208"/>
      <c r="BD284" s="208"/>
      <c r="BE284" s="208"/>
      <c r="BF284" s="208"/>
      <c r="BG284" s="208"/>
      <c r="BH284" s="208"/>
      <c r="BI284" s="208"/>
      <c r="BJ284" s="208"/>
      <c r="BK284" s="208"/>
    </row>
    <row r="285" spans="1:63" s="206" customFormat="1" ht="12.75">
      <c r="A285" s="278"/>
      <c r="B285" s="278"/>
      <c r="P285" s="208"/>
      <c r="Q285" s="208"/>
      <c r="R285" s="208"/>
      <c r="S285" s="208"/>
      <c r="T285" s="208"/>
      <c r="U285" s="208"/>
      <c r="V285" s="208"/>
      <c r="W285" s="208"/>
      <c r="X285" s="208"/>
      <c r="Y285" s="208"/>
      <c r="Z285" s="208"/>
      <c r="AA285" s="208"/>
      <c r="AB285" s="208"/>
      <c r="AC285" s="208"/>
      <c r="AD285" s="208"/>
      <c r="AE285" s="208"/>
      <c r="AF285" s="208"/>
      <c r="AG285" s="208"/>
      <c r="AH285" s="208"/>
      <c r="AI285" s="208"/>
      <c r="AJ285" s="208"/>
      <c r="AK285" s="208"/>
      <c r="AL285" s="208"/>
      <c r="AM285" s="208"/>
      <c r="AN285" s="208"/>
      <c r="AO285" s="208"/>
      <c r="AP285" s="208"/>
      <c r="AQ285" s="208"/>
      <c r="AR285" s="208"/>
      <c r="AS285" s="208"/>
      <c r="AT285" s="208"/>
      <c r="AU285" s="208"/>
      <c r="AV285" s="208"/>
      <c r="AW285" s="208"/>
      <c r="AX285" s="208"/>
      <c r="AY285" s="208"/>
      <c r="AZ285" s="208"/>
      <c r="BA285" s="208"/>
      <c r="BB285" s="208"/>
      <c r="BC285" s="208"/>
      <c r="BD285" s="208"/>
      <c r="BE285" s="208"/>
      <c r="BF285" s="208"/>
      <c r="BG285" s="208"/>
      <c r="BH285" s="208"/>
      <c r="BI285" s="208"/>
      <c r="BJ285" s="208"/>
      <c r="BK285" s="208"/>
    </row>
    <row r="286" spans="1:63" s="206" customFormat="1" ht="12.75">
      <c r="A286" s="278"/>
      <c r="B286" s="278"/>
      <c r="P286" s="208"/>
      <c r="Q286" s="208"/>
      <c r="R286" s="208"/>
      <c r="S286" s="208"/>
      <c r="T286" s="208"/>
      <c r="U286" s="208"/>
      <c r="V286" s="208"/>
      <c r="W286" s="208"/>
      <c r="X286" s="208"/>
      <c r="Y286" s="208"/>
      <c r="Z286" s="208"/>
      <c r="AA286" s="208"/>
      <c r="AB286" s="208"/>
      <c r="AC286" s="208"/>
      <c r="AD286" s="208"/>
      <c r="AE286" s="208"/>
      <c r="AF286" s="208"/>
      <c r="AG286" s="208"/>
      <c r="AH286" s="208"/>
      <c r="AI286" s="208"/>
      <c r="AJ286" s="208"/>
      <c r="AK286" s="208"/>
      <c r="AL286" s="208"/>
      <c r="AM286" s="208"/>
      <c r="AN286" s="208"/>
      <c r="AO286" s="208"/>
      <c r="AP286" s="208"/>
      <c r="AQ286" s="208"/>
      <c r="AR286" s="208"/>
      <c r="AS286" s="208"/>
      <c r="AT286" s="208"/>
      <c r="AU286" s="208"/>
      <c r="AV286" s="208"/>
      <c r="AW286" s="208"/>
      <c r="AX286" s="208"/>
      <c r="AY286" s="208"/>
      <c r="AZ286" s="208"/>
      <c r="BA286" s="208"/>
      <c r="BB286" s="208"/>
      <c r="BC286" s="208"/>
      <c r="BD286" s="208"/>
      <c r="BE286" s="208"/>
      <c r="BF286" s="208"/>
      <c r="BG286" s="208"/>
      <c r="BH286" s="208"/>
      <c r="BI286" s="208"/>
      <c r="BJ286" s="208"/>
      <c r="BK286" s="208"/>
    </row>
    <row r="287" spans="1:63" s="206" customFormat="1" ht="12.75">
      <c r="A287" s="278"/>
      <c r="B287" s="278"/>
      <c r="P287" s="208"/>
      <c r="Q287" s="208"/>
      <c r="R287" s="208"/>
      <c r="S287" s="208"/>
      <c r="T287" s="208"/>
      <c r="U287" s="208"/>
      <c r="V287" s="208"/>
      <c r="W287" s="208"/>
      <c r="X287" s="208"/>
      <c r="Y287" s="208"/>
      <c r="Z287" s="208"/>
      <c r="AA287" s="208"/>
      <c r="AB287" s="208"/>
      <c r="AC287" s="208"/>
      <c r="AD287" s="208"/>
      <c r="AE287" s="208"/>
      <c r="AF287" s="208"/>
      <c r="AG287" s="208"/>
      <c r="AH287" s="208"/>
      <c r="AI287" s="208"/>
      <c r="AJ287" s="208"/>
      <c r="AK287" s="208"/>
      <c r="AL287" s="208"/>
      <c r="AM287" s="208"/>
      <c r="AN287" s="208"/>
      <c r="AO287" s="208"/>
      <c r="AP287" s="208"/>
      <c r="AQ287" s="208"/>
      <c r="AR287" s="208"/>
      <c r="AS287" s="208"/>
      <c r="AT287" s="208"/>
      <c r="AU287" s="208"/>
      <c r="AV287" s="208"/>
      <c r="AW287" s="208"/>
      <c r="AX287" s="208"/>
      <c r="AY287" s="208"/>
      <c r="AZ287" s="208"/>
      <c r="BA287" s="208"/>
      <c r="BB287" s="208"/>
      <c r="BC287" s="208"/>
      <c r="BD287" s="208"/>
      <c r="BE287" s="208"/>
      <c r="BF287" s="208"/>
      <c r="BG287" s="208"/>
      <c r="BH287" s="208"/>
      <c r="BI287" s="208"/>
      <c r="BJ287" s="208"/>
      <c r="BK287" s="208"/>
    </row>
    <row r="288" spans="1:63" s="206" customFormat="1" ht="12.75">
      <c r="A288" s="278"/>
      <c r="B288" s="278"/>
      <c r="P288" s="208"/>
      <c r="Q288" s="208"/>
      <c r="R288" s="208"/>
      <c r="S288" s="208"/>
      <c r="T288" s="208"/>
      <c r="U288" s="208"/>
      <c r="V288" s="208"/>
      <c r="W288" s="208"/>
      <c r="X288" s="208"/>
      <c r="Y288" s="208"/>
      <c r="Z288" s="208"/>
      <c r="AA288" s="208"/>
      <c r="AB288" s="208"/>
      <c r="AC288" s="208"/>
      <c r="AD288" s="208"/>
      <c r="AE288" s="208"/>
      <c r="AF288" s="208"/>
      <c r="AG288" s="208"/>
      <c r="AH288" s="208"/>
      <c r="AI288" s="208"/>
      <c r="AJ288" s="208"/>
      <c r="AK288" s="208"/>
      <c r="AL288" s="208"/>
      <c r="AM288" s="208"/>
      <c r="AN288" s="208"/>
      <c r="AO288" s="208"/>
      <c r="AP288" s="208"/>
      <c r="AQ288" s="208"/>
      <c r="AR288" s="208"/>
      <c r="AS288" s="208"/>
      <c r="AT288" s="208"/>
      <c r="AU288" s="208"/>
      <c r="AV288" s="208"/>
      <c r="AW288" s="208"/>
      <c r="AX288" s="208"/>
      <c r="AY288" s="208"/>
      <c r="AZ288" s="208"/>
      <c r="BA288" s="208"/>
      <c r="BB288" s="208"/>
      <c r="BC288" s="208"/>
      <c r="BD288" s="208"/>
      <c r="BE288" s="208"/>
      <c r="BF288" s="208"/>
      <c r="BG288" s="208"/>
      <c r="BH288" s="208"/>
      <c r="BI288" s="208"/>
      <c r="BJ288" s="208"/>
      <c r="BK288" s="208"/>
    </row>
    <row r="289" spans="1:63" s="206" customFormat="1" ht="12.75">
      <c r="A289" s="278"/>
      <c r="B289" s="278"/>
      <c r="P289" s="208"/>
      <c r="Q289" s="208"/>
      <c r="R289" s="208"/>
      <c r="S289" s="208"/>
      <c r="T289" s="208"/>
      <c r="U289" s="208"/>
      <c r="V289" s="208"/>
      <c r="W289" s="208"/>
      <c r="X289" s="208"/>
      <c r="Y289" s="208"/>
      <c r="Z289" s="208"/>
      <c r="AA289" s="208"/>
      <c r="AB289" s="208"/>
      <c r="AC289" s="208"/>
      <c r="AD289" s="208"/>
      <c r="AE289" s="208"/>
      <c r="AF289" s="208"/>
      <c r="AG289" s="208"/>
      <c r="AH289" s="208"/>
      <c r="AI289" s="208"/>
      <c r="AJ289" s="208"/>
      <c r="AK289" s="208"/>
      <c r="AL289" s="208"/>
      <c r="AM289" s="208"/>
      <c r="AN289" s="208"/>
      <c r="AO289" s="208"/>
      <c r="AP289" s="208"/>
      <c r="AQ289" s="208"/>
      <c r="AR289" s="208"/>
      <c r="AS289" s="208"/>
      <c r="AT289" s="208"/>
      <c r="AU289" s="208"/>
      <c r="AV289" s="208"/>
      <c r="AW289" s="208"/>
      <c r="AX289" s="208"/>
      <c r="AY289" s="208"/>
      <c r="AZ289" s="208"/>
      <c r="BA289" s="208"/>
      <c r="BB289" s="208"/>
      <c r="BC289" s="208"/>
      <c r="BD289" s="208"/>
      <c r="BE289" s="208"/>
      <c r="BF289" s="208"/>
      <c r="BG289" s="208"/>
      <c r="BH289" s="208"/>
      <c r="BI289" s="208"/>
      <c r="BJ289" s="208"/>
      <c r="BK289" s="208"/>
    </row>
    <row r="290" spans="1:63" s="206" customFormat="1" ht="12.75">
      <c r="A290" s="278"/>
      <c r="B290" s="278"/>
      <c r="P290" s="208"/>
      <c r="Q290" s="208"/>
      <c r="R290" s="208"/>
      <c r="S290" s="208"/>
      <c r="T290" s="208"/>
      <c r="U290" s="208"/>
      <c r="V290" s="208"/>
      <c r="W290" s="208"/>
      <c r="X290" s="208"/>
      <c r="Y290" s="208"/>
      <c r="Z290" s="208"/>
      <c r="AA290" s="208"/>
      <c r="AB290" s="208"/>
      <c r="AC290" s="208"/>
      <c r="AD290" s="208"/>
      <c r="AE290" s="208"/>
      <c r="AF290" s="208"/>
      <c r="AG290" s="208"/>
      <c r="AH290" s="208"/>
      <c r="AI290" s="208"/>
      <c r="AJ290" s="208"/>
      <c r="AK290" s="208"/>
      <c r="AL290" s="208"/>
      <c r="AM290" s="208"/>
      <c r="AN290" s="208"/>
      <c r="AO290" s="208"/>
      <c r="AP290" s="208"/>
      <c r="AQ290" s="208"/>
      <c r="AR290" s="208"/>
      <c r="AS290" s="208"/>
      <c r="AT290" s="208"/>
      <c r="AU290" s="208"/>
      <c r="AV290" s="208"/>
      <c r="AW290" s="208"/>
      <c r="AX290" s="208"/>
      <c r="AY290" s="208"/>
      <c r="AZ290" s="208"/>
      <c r="BA290" s="208"/>
      <c r="BB290" s="208"/>
      <c r="BC290" s="208"/>
      <c r="BD290" s="208"/>
      <c r="BE290" s="208"/>
      <c r="BF290" s="208"/>
      <c r="BG290" s="208"/>
      <c r="BH290" s="208"/>
      <c r="BI290" s="208"/>
      <c r="BJ290" s="208"/>
      <c r="BK290" s="208"/>
    </row>
    <row r="291" spans="1:63" s="206" customFormat="1" ht="12.75">
      <c r="A291" s="278"/>
      <c r="B291" s="278"/>
      <c r="P291" s="208"/>
      <c r="Q291" s="208"/>
      <c r="R291" s="208"/>
      <c r="S291" s="208"/>
      <c r="T291" s="208"/>
      <c r="U291" s="208"/>
      <c r="V291" s="208"/>
      <c r="W291" s="208"/>
      <c r="X291" s="208"/>
      <c r="Y291" s="208"/>
      <c r="Z291" s="208"/>
      <c r="AA291" s="208"/>
      <c r="AB291" s="208"/>
      <c r="AC291" s="208"/>
      <c r="AD291" s="208"/>
      <c r="AE291" s="208"/>
      <c r="AF291" s="208"/>
      <c r="AG291" s="208"/>
      <c r="AH291" s="208"/>
      <c r="AI291" s="208"/>
      <c r="AJ291" s="208"/>
      <c r="AK291" s="208"/>
      <c r="AL291" s="208"/>
      <c r="AM291" s="208"/>
      <c r="AN291" s="208"/>
      <c r="AO291" s="208"/>
      <c r="AP291" s="208"/>
      <c r="AQ291" s="208"/>
      <c r="AR291" s="208"/>
      <c r="AS291" s="208"/>
      <c r="AT291" s="208"/>
      <c r="AU291" s="208"/>
      <c r="AV291" s="208"/>
      <c r="AW291" s="208"/>
      <c r="AX291" s="208"/>
      <c r="AY291" s="208"/>
      <c r="AZ291" s="208"/>
      <c r="BA291" s="208"/>
      <c r="BB291" s="208"/>
      <c r="BC291" s="208"/>
      <c r="BD291" s="208"/>
      <c r="BE291" s="208"/>
      <c r="BF291" s="208"/>
      <c r="BG291" s="208"/>
      <c r="BH291" s="208"/>
      <c r="BI291" s="208"/>
      <c r="BJ291" s="208"/>
      <c r="BK291" s="208"/>
    </row>
    <row r="292" spans="1:63" s="206" customFormat="1" ht="12.75">
      <c r="A292" s="278"/>
      <c r="B292" s="278"/>
      <c r="P292" s="208"/>
      <c r="Q292" s="208"/>
      <c r="R292" s="208"/>
      <c r="S292" s="208"/>
      <c r="T292" s="208"/>
      <c r="U292" s="208"/>
      <c r="V292" s="208"/>
      <c r="W292" s="208"/>
      <c r="X292" s="208"/>
      <c r="Y292" s="208"/>
      <c r="Z292" s="208"/>
      <c r="AA292" s="208"/>
      <c r="AB292" s="208"/>
      <c r="AC292" s="208"/>
      <c r="AD292" s="208"/>
      <c r="AE292" s="208"/>
      <c r="AF292" s="208"/>
      <c r="AG292" s="208"/>
      <c r="AH292" s="208"/>
      <c r="AI292" s="208"/>
      <c r="AJ292" s="208"/>
      <c r="AK292" s="208"/>
      <c r="AL292" s="208"/>
      <c r="AM292" s="208"/>
      <c r="AN292" s="208"/>
      <c r="AO292" s="208"/>
      <c r="AP292" s="208"/>
      <c r="AQ292" s="208"/>
      <c r="AR292" s="208"/>
      <c r="AS292" s="208"/>
      <c r="AT292" s="208"/>
      <c r="AU292" s="208"/>
      <c r="AV292" s="208"/>
      <c r="AW292" s="208"/>
      <c r="AX292" s="208"/>
      <c r="AY292" s="208"/>
      <c r="AZ292" s="208"/>
      <c r="BA292" s="208"/>
      <c r="BB292" s="208"/>
      <c r="BC292" s="208"/>
      <c r="BD292" s="208"/>
      <c r="BE292" s="208"/>
      <c r="BF292" s="208"/>
      <c r="BG292" s="208"/>
      <c r="BH292" s="208"/>
      <c r="BI292" s="208"/>
      <c r="BJ292" s="208"/>
      <c r="BK292" s="208"/>
    </row>
    <row r="293" spans="1:63" s="206" customFormat="1" ht="12.75">
      <c r="A293" s="278"/>
      <c r="B293" s="278"/>
      <c r="P293" s="208"/>
      <c r="Q293" s="208"/>
      <c r="R293" s="208"/>
      <c r="S293" s="208"/>
      <c r="T293" s="208"/>
      <c r="U293" s="208"/>
      <c r="V293" s="208"/>
      <c r="W293" s="208"/>
      <c r="X293" s="208"/>
      <c r="Y293" s="208"/>
      <c r="Z293" s="208"/>
      <c r="AA293" s="208"/>
      <c r="AB293" s="208"/>
      <c r="AC293" s="208"/>
      <c r="AD293" s="208"/>
      <c r="AE293" s="208"/>
      <c r="AF293" s="208"/>
      <c r="AG293" s="208"/>
      <c r="AH293" s="208"/>
      <c r="AI293" s="208"/>
      <c r="AJ293" s="208"/>
      <c r="AK293" s="208"/>
      <c r="AL293" s="208"/>
      <c r="AM293" s="208"/>
      <c r="AN293" s="208"/>
      <c r="AO293" s="208"/>
      <c r="AP293" s="208"/>
      <c r="AQ293" s="208"/>
      <c r="AR293" s="208"/>
      <c r="AS293" s="208"/>
      <c r="AT293" s="208"/>
      <c r="AU293" s="208"/>
      <c r="AV293" s="208"/>
      <c r="AW293" s="208"/>
      <c r="AX293" s="208"/>
      <c r="AY293" s="208"/>
      <c r="AZ293" s="208"/>
      <c r="BA293" s="208"/>
      <c r="BB293" s="208"/>
      <c r="BC293" s="208"/>
      <c r="BD293" s="208"/>
      <c r="BE293" s="208"/>
      <c r="BF293" s="208"/>
      <c r="BG293" s="208"/>
      <c r="BH293" s="208"/>
      <c r="BI293" s="208"/>
      <c r="BJ293" s="208"/>
      <c r="BK293" s="208"/>
    </row>
    <row r="294" spans="1:63" s="206" customFormat="1" ht="12.75">
      <c r="A294" s="278"/>
      <c r="B294" s="278"/>
      <c r="P294" s="208"/>
      <c r="Q294" s="208"/>
      <c r="R294" s="208"/>
      <c r="S294" s="208"/>
      <c r="T294" s="208"/>
      <c r="U294" s="208"/>
      <c r="V294" s="208"/>
      <c r="W294" s="208"/>
      <c r="X294" s="208"/>
      <c r="Y294" s="208"/>
      <c r="Z294" s="208"/>
      <c r="AA294" s="208"/>
      <c r="AB294" s="208"/>
      <c r="AC294" s="208"/>
      <c r="AD294" s="208"/>
      <c r="AE294" s="208"/>
      <c r="AF294" s="208"/>
      <c r="AG294" s="208"/>
      <c r="AH294" s="208"/>
      <c r="AI294" s="208"/>
      <c r="AJ294" s="208"/>
      <c r="AK294" s="208"/>
      <c r="AL294" s="208"/>
      <c r="AM294" s="208"/>
      <c r="AN294" s="208"/>
      <c r="AO294" s="208"/>
      <c r="AP294" s="208"/>
      <c r="AQ294" s="208"/>
      <c r="AR294" s="208"/>
      <c r="AS294" s="208"/>
      <c r="AT294" s="208"/>
      <c r="AU294" s="208"/>
      <c r="AV294" s="208"/>
      <c r="AW294" s="208"/>
      <c r="AX294" s="208"/>
      <c r="AY294" s="208"/>
      <c r="AZ294" s="208"/>
      <c r="BA294" s="208"/>
      <c r="BB294" s="208"/>
      <c r="BC294" s="208"/>
      <c r="BD294" s="208"/>
      <c r="BE294" s="208"/>
      <c r="BF294" s="208"/>
      <c r="BG294" s="208"/>
      <c r="BH294" s="208"/>
      <c r="BI294" s="208"/>
      <c r="BJ294" s="208"/>
      <c r="BK294" s="208"/>
    </row>
    <row r="295" spans="1:63" s="206" customFormat="1" ht="12.75">
      <c r="A295" s="278"/>
      <c r="B295" s="278"/>
      <c r="P295" s="208"/>
      <c r="Q295" s="208"/>
      <c r="R295" s="208"/>
      <c r="S295" s="208"/>
      <c r="T295" s="208"/>
      <c r="U295" s="208"/>
      <c r="V295" s="208"/>
      <c r="W295" s="208"/>
      <c r="X295" s="208"/>
      <c r="Y295" s="208"/>
      <c r="Z295" s="208"/>
      <c r="AA295" s="208"/>
      <c r="AB295" s="208"/>
      <c r="AC295" s="208"/>
      <c r="AD295" s="208"/>
      <c r="AE295" s="208"/>
      <c r="AF295" s="208"/>
      <c r="AG295" s="208"/>
      <c r="AH295" s="208"/>
      <c r="AI295" s="208"/>
      <c r="AJ295" s="208"/>
      <c r="AK295" s="208"/>
      <c r="AL295" s="208"/>
      <c r="AM295" s="208"/>
      <c r="AN295" s="208"/>
      <c r="AO295" s="208"/>
      <c r="AP295" s="208"/>
      <c r="AQ295" s="208"/>
      <c r="AR295" s="208"/>
      <c r="AS295" s="208"/>
      <c r="AT295" s="208"/>
      <c r="AU295" s="208"/>
      <c r="AV295" s="208"/>
      <c r="AW295" s="208"/>
      <c r="AX295" s="208"/>
      <c r="AY295" s="208"/>
      <c r="AZ295" s="208"/>
      <c r="BA295" s="208"/>
      <c r="BB295" s="208"/>
      <c r="BC295" s="208"/>
      <c r="BD295" s="208"/>
      <c r="BE295" s="208"/>
      <c r="BF295" s="208"/>
      <c r="BG295" s="208"/>
      <c r="BH295" s="208"/>
      <c r="BI295" s="208"/>
      <c r="BJ295" s="208"/>
      <c r="BK295" s="208"/>
    </row>
    <row r="296" spans="1:63" s="206" customFormat="1" ht="12.75">
      <c r="A296" s="278"/>
      <c r="B296" s="278"/>
      <c r="P296" s="208"/>
      <c r="Q296" s="208"/>
      <c r="R296" s="208"/>
      <c r="S296" s="208"/>
      <c r="T296" s="208"/>
      <c r="U296" s="208"/>
      <c r="V296" s="208"/>
      <c r="W296" s="208"/>
      <c r="X296" s="208"/>
      <c r="Y296" s="208"/>
      <c r="Z296" s="208"/>
      <c r="AA296" s="208"/>
      <c r="AB296" s="208"/>
      <c r="AC296" s="208"/>
      <c r="AD296" s="208"/>
      <c r="AE296" s="208"/>
      <c r="AF296" s="208"/>
      <c r="AG296" s="208"/>
      <c r="AH296" s="208"/>
      <c r="AI296" s="208"/>
      <c r="AJ296" s="208"/>
      <c r="AK296" s="208"/>
      <c r="AL296" s="208"/>
      <c r="AM296" s="208"/>
      <c r="AN296" s="208"/>
      <c r="AO296" s="208"/>
      <c r="AP296" s="208"/>
      <c r="AQ296" s="208"/>
      <c r="AR296" s="208"/>
      <c r="AS296" s="208"/>
      <c r="AT296" s="208"/>
      <c r="AU296" s="208"/>
      <c r="AV296" s="208"/>
      <c r="AW296" s="208"/>
      <c r="AX296" s="208"/>
      <c r="AY296" s="208"/>
      <c r="AZ296" s="208"/>
      <c r="BA296" s="208"/>
      <c r="BB296" s="208"/>
      <c r="BC296" s="208"/>
      <c r="BD296" s="208"/>
      <c r="BE296" s="208"/>
      <c r="BF296" s="208"/>
      <c r="BG296" s="208"/>
      <c r="BH296" s="208"/>
      <c r="BI296" s="208"/>
      <c r="BJ296" s="208"/>
      <c r="BK296" s="208"/>
    </row>
  </sheetData>
  <sheetProtection/>
  <mergeCells count="118">
    <mergeCell ref="C17:E17"/>
    <mergeCell ref="F17:G17"/>
    <mergeCell ref="I17:K17"/>
    <mergeCell ref="M17:O17"/>
    <mergeCell ref="A1:E1"/>
    <mergeCell ref="H1:Y1"/>
    <mergeCell ref="A2:E2"/>
    <mergeCell ref="A3:E3"/>
    <mergeCell ref="F3:G4"/>
    <mergeCell ref="A4:B4"/>
    <mergeCell ref="A5:F5"/>
    <mergeCell ref="H5:I5"/>
    <mergeCell ref="K5:O5"/>
    <mergeCell ref="L6:O6"/>
    <mergeCell ref="L7:O7"/>
    <mergeCell ref="L8:O8"/>
    <mergeCell ref="L9:O9"/>
    <mergeCell ref="L10:O10"/>
    <mergeCell ref="N125:N126"/>
    <mergeCell ref="L14:O14"/>
    <mergeCell ref="L15:O15"/>
    <mergeCell ref="H11:I11"/>
    <mergeCell ref="L11:O11"/>
    <mergeCell ref="L12:O12"/>
    <mergeCell ref="L13:O13"/>
    <mergeCell ref="N117:N118"/>
    <mergeCell ref="N119:N120"/>
    <mergeCell ref="N121:N122"/>
    <mergeCell ref="N123:N124"/>
    <mergeCell ref="N109:N110"/>
    <mergeCell ref="N111:N112"/>
    <mergeCell ref="N113:N114"/>
    <mergeCell ref="N115:N116"/>
    <mergeCell ref="N100:N101"/>
    <mergeCell ref="N102:N103"/>
    <mergeCell ref="N104:N105"/>
    <mergeCell ref="N107:N108"/>
    <mergeCell ref="A25:A30"/>
    <mergeCell ref="A31:A36"/>
    <mergeCell ref="A37:A42"/>
    <mergeCell ref="N98:N99"/>
    <mergeCell ref="A43:A48"/>
    <mergeCell ref="A49:A54"/>
    <mergeCell ref="A55:A60"/>
    <mergeCell ref="A61:A66"/>
    <mergeCell ref="A67:A72"/>
    <mergeCell ref="A73:A78"/>
    <mergeCell ref="A102:A103"/>
    <mergeCell ref="A104:A105"/>
    <mergeCell ref="A79:A84"/>
    <mergeCell ref="N96:N97"/>
    <mergeCell ref="A86:A87"/>
    <mergeCell ref="A88:A89"/>
    <mergeCell ref="A90:A91"/>
    <mergeCell ref="A92:A93"/>
    <mergeCell ref="A94:A95"/>
    <mergeCell ref="A96:A97"/>
    <mergeCell ref="A107:A108"/>
    <mergeCell ref="N73:N78"/>
    <mergeCell ref="N79:N84"/>
    <mergeCell ref="N86:N87"/>
    <mergeCell ref="N88:N89"/>
    <mergeCell ref="N90:N91"/>
    <mergeCell ref="N92:N93"/>
    <mergeCell ref="N94:N95"/>
    <mergeCell ref="A98:A99"/>
    <mergeCell ref="A100:A101"/>
    <mergeCell ref="A109:A110"/>
    <mergeCell ref="A111:A112"/>
    <mergeCell ref="A113:A114"/>
    <mergeCell ref="A115:A116"/>
    <mergeCell ref="A117:A118"/>
    <mergeCell ref="A119:A120"/>
    <mergeCell ref="A121:A122"/>
    <mergeCell ref="A123:A124"/>
    <mergeCell ref="A125:A126"/>
    <mergeCell ref="A128:A129"/>
    <mergeCell ref="N31:N36"/>
    <mergeCell ref="N37:N42"/>
    <mergeCell ref="N43:N48"/>
    <mergeCell ref="N49:N54"/>
    <mergeCell ref="N55:N60"/>
    <mergeCell ref="N61:N66"/>
    <mergeCell ref="N67:N72"/>
    <mergeCell ref="A85:Q85"/>
    <mergeCell ref="A142:A143"/>
    <mergeCell ref="A144:A145"/>
    <mergeCell ref="A130:A131"/>
    <mergeCell ref="A132:A133"/>
    <mergeCell ref="A134:A135"/>
    <mergeCell ref="A136:A137"/>
    <mergeCell ref="N144:N145"/>
    <mergeCell ref="N138:N139"/>
    <mergeCell ref="A146:A147"/>
    <mergeCell ref="O21:P21"/>
    <mergeCell ref="N25:N30"/>
    <mergeCell ref="N146:N147"/>
    <mergeCell ref="A24:Q24"/>
    <mergeCell ref="A106:Q106"/>
    <mergeCell ref="A127:Q127"/>
    <mergeCell ref="A138:A139"/>
    <mergeCell ref="A140:A141"/>
    <mergeCell ref="N136:N137"/>
    <mergeCell ref="N140:N141"/>
    <mergeCell ref="N142:N143"/>
    <mergeCell ref="N128:N129"/>
    <mergeCell ref="N130:N131"/>
    <mergeCell ref="N132:N133"/>
    <mergeCell ref="N134:N135"/>
    <mergeCell ref="A19:Q19"/>
    <mergeCell ref="P22:P23"/>
    <mergeCell ref="Q22:Q23"/>
    <mergeCell ref="O22:O23"/>
    <mergeCell ref="A22:A23"/>
    <mergeCell ref="B22:B23"/>
    <mergeCell ref="C22:C23"/>
    <mergeCell ref="D22:D23"/>
    <mergeCell ref="E22:E23"/>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Q79"/>
  <sheetViews>
    <sheetView zoomScalePageLayoutView="0" workbookViewId="0" topLeftCell="A1">
      <selection activeCell="G4" sqref="G1:G16384"/>
    </sheetView>
  </sheetViews>
  <sheetFormatPr defaultColWidth="9.140625" defaultRowHeight="12.75"/>
  <cols>
    <col min="1" max="2" width="9.140625" style="283" customWidth="1"/>
    <col min="3" max="3" width="22.28125" style="191" customWidth="1"/>
    <col min="4" max="4" width="15.57421875" style="195" customWidth="1"/>
    <col min="5" max="5" width="13.7109375" style="195" customWidth="1"/>
    <col min="6" max="6" width="14.140625" style="195" customWidth="1"/>
    <col min="7" max="7" width="10.140625" style="190" customWidth="1"/>
    <col min="8" max="8" width="2.57421875" style="190" customWidth="1"/>
    <col min="9" max="9" width="13.8515625" style="191" customWidth="1"/>
    <col min="10" max="10" width="3.140625" style="194" customWidth="1"/>
    <col min="11" max="11" width="19.140625" style="191" customWidth="1"/>
    <col min="12" max="12" width="23.421875" style="191" customWidth="1"/>
    <col min="13" max="17" width="9.140625" style="283" customWidth="1"/>
    <col min="18" max="16384" width="9.140625" style="191" customWidth="1"/>
  </cols>
  <sheetData>
    <row r="1" spans="1:10" s="283" customFormat="1" ht="12.75">
      <c r="A1" s="283" t="s">
        <v>538</v>
      </c>
      <c r="D1" s="441"/>
      <c r="E1" s="441"/>
      <c r="F1" s="441"/>
      <c r="G1" s="190"/>
      <c r="H1" s="190"/>
      <c r="J1" s="194"/>
    </row>
    <row r="2" spans="1:10" s="283" customFormat="1" ht="12.75">
      <c r="A2" s="455" t="s">
        <v>645</v>
      </c>
      <c r="D2" s="626" t="s">
        <v>613</v>
      </c>
      <c r="E2" s="627"/>
      <c r="F2" s="441"/>
      <c r="G2" s="190"/>
      <c r="H2" s="190"/>
      <c r="J2" s="194"/>
    </row>
    <row r="3" spans="1:11" s="283" customFormat="1" ht="48.75" customHeight="1">
      <c r="A3" s="622" t="s">
        <v>643</v>
      </c>
      <c r="B3" s="623"/>
      <c r="C3" s="623"/>
      <c r="D3" s="628"/>
      <c r="E3" s="628"/>
      <c r="F3" s="441"/>
      <c r="G3" s="629" t="s">
        <v>546</v>
      </c>
      <c r="H3" s="561"/>
      <c r="I3" s="561"/>
      <c r="J3" s="561"/>
      <c r="K3" s="561"/>
    </row>
    <row r="4" spans="1:17" s="117" customFormat="1" ht="25.5">
      <c r="A4" s="284"/>
      <c r="B4" s="284"/>
      <c r="C4" s="631" t="s">
        <v>658</v>
      </c>
      <c r="D4" s="632"/>
      <c r="E4" s="632"/>
      <c r="F4" s="633"/>
      <c r="G4" s="186"/>
      <c r="H4" s="186"/>
      <c r="I4" s="187" t="s">
        <v>423</v>
      </c>
      <c r="J4" s="114"/>
      <c r="K4" s="620" t="s">
        <v>424</v>
      </c>
      <c r="L4" s="621"/>
      <c r="M4" s="284"/>
      <c r="N4" s="284"/>
      <c r="O4" s="284"/>
      <c r="P4" s="284"/>
      <c r="Q4" s="284"/>
    </row>
    <row r="5" spans="1:17" s="117" customFormat="1" ht="25.5">
      <c r="A5" s="284"/>
      <c r="B5" s="284"/>
      <c r="C5" s="630" t="s">
        <v>610</v>
      </c>
      <c r="D5" s="630"/>
      <c r="E5" s="630"/>
      <c r="F5" s="508" t="s">
        <v>421</v>
      </c>
      <c r="G5" s="115"/>
      <c r="H5" s="115"/>
      <c r="I5" s="508" t="s">
        <v>420</v>
      </c>
      <c r="J5" s="114"/>
      <c r="K5" s="634" t="s">
        <v>422</v>
      </c>
      <c r="L5" s="635"/>
      <c r="M5" s="284"/>
      <c r="N5" s="284"/>
      <c r="O5" s="284"/>
      <c r="P5" s="284"/>
      <c r="Q5" s="284"/>
    </row>
    <row r="6" spans="3:12" ht="12.75">
      <c r="C6" s="504" t="s">
        <v>404</v>
      </c>
      <c r="D6" s="503" t="s">
        <v>405</v>
      </c>
      <c r="E6" s="503" t="s">
        <v>75</v>
      </c>
      <c r="F6" s="503" t="s">
        <v>406</v>
      </c>
      <c r="I6" s="503" t="s">
        <v>406</v>
      </c>
      <c r="J6" s="190"/>
      <c r="K6" s="503" t="s">
        <v>406</v>
      </c>
      <c r="L6" s="504" t="s">
        <v>404</v>
      </c>
    </row>
    <row r="7" spans="3:12" ht="12.75">
      <c r="C7" s="192" t="s">
        <v>407</v>
      </c>
      <c r="D7" s="505">
        <v>8.78</v>
      </c>
      <c r="E7" s="189"/>
      <c r="F7" s="505">
        <f>D7*2.205</f>
        <v>19.3599</v>
      </c>
      <c r="G7" s="193"/>
      <c r="H7" s="193"/>
      <c r="I7" s="204"/>
      <c r="K7" s="507">
        <f>IF(I7&gt;0,I7,F7)</f>
        <v>19.3599</v>
      </c>
      <c r="L7" s="192" t="s">
        <v>407</v>
      </c>
    </row>
    <row r="8" spans="3:12" ht="12.75">
      <c r="C8" s="192" t="s">
        <v>411</v>
      </c>
      <c r="D8" s="505">
        <v>10.21</v>
      </c>
      <c r="E8" s="189"/>
      <c r="F8" s="505">
        <f aca="true" t="shared" si="0" ref="F8:F22">D8*2.205</f>
        <v>22.513050000000003</v>
      </c>
      <c r="G8" s="193"/>
      <c r="H8" s="193"/>
      <c r="I8" s="204"/>
      <c r="K8" s="507">
        <f aca="true" t="shared" si="1" ref="K8:K22">IF(I8&gt;0,I8,F8)</f>
        <v>22.513050000000003</v>
      </c>
      <c r="L8" s="192" t="s">
        <v>411</v>
      </c>
    </row>
    <row r="9" spans="3:12" ht="12.75">
      <c r="C9" s="192" t="s">
        <v>408</v>
      </c>
      <c r="D9" s="505">
        <v>8.31</v>
      </c>
      <c r="E9" s="189"/>
      <c r="F9" s="505">
        <f t="shared" si="0"/>
        <v>18.32355</v>
      </c>
      <c r="G9" s="193"/>
      <c r="H9" s="193"/>
      <c r="I9" s="204"/>
      <c r="K9" s="507">
        <f t="shared" si="1"/>
        <v>18.32355</v>
      </c>
      <c r="L9" s="192" t="s">
        <v>408</v>
      </c>
    </row>
    <row r="10" spans="3:12" ht="12.75">
      <c r="C10" s="192" t="s">
        <v>409</v>
      </c>
      <c r="D10" s="505">
        <v>9.75</v>
      </c>
      <c r="E10" s="189"/>
      <c r="F10" s="505">
        <f t="shared" si="0"/>
        <v>21.49875</v>
      </c>
      <c r="G10" s="193"/>
      <c r="H10" s="193"/>
      <c r="I10" s="204"/>
      <c r="K10" s="507">
        <f t="shared" si="1"/>
        <v>21.49875</v>
      </c>
      <c r="L10" s="192" t="s">
        <v>409</v>
      </c>
    </row>
    <row r="11" spans="3:12" ht="12.75">
      <c r="C11" s="192" t="s">
        <v>410</v>
      </c>
      <c r="D11" s="505">
        <v>10.15</v>
      </c>
      <c r="E11" s="189"/>
      <c r="F11" s="505">
        <f t="shared" si="0"/>
        <v>22.380750000000003</v>
      </c>
      <c r="G11" s="193"/>
      <c r="H11" s="193"/>
      <c r="I11" s="204"/>
      <c r="K11" s="507">
        <f t="shared" si="1"/>
        <v>22.380750000000003</v>
      </c>
      <c r="L11" s="192" t="s">
        <v>410</v>
      </c>
    </row>
    <row r="12" spans="3:12" ht="12.75">
      <c r="C12" s="192" t="s">
        <v>611</v>
      </c>
      <c r="D12" s="505">
        <v>10.21</v>
      </c>
      <c r="E12" s="189"/>
      <c r="F12" s="505">
        <f>D12*2.205</f>
        <v>22.513050000000003</v>
      </c>
      <c r="G12" s="193"/>
      <c r="H12" s="193"/>
      <c r="I12" s="204"/>
      <c r="K12" s="507">
        <f>F12</f>
        <v>22.513050000000003</v>
      </c>
      <c r="L12" s="457" t="s">
        <v>611</v>
      </c>
    </row>
    <row r="13" spans="3:12" ht="12.75">
      <c r="C13" s="192" t="s">
        <v>612</v>
      </c>
      <c r="D13" s="505">
        <v>11.27</v>
      </c>
      <c r="E13" s="189"/>
      <c r="F13" s="505">
        <f>D13*2.205</f>
        <v>24.85035</v>
      </c>
      <c r="G13" s="193"/>
      <c r="H13" s="193"/>
      <c r="I13" s="204"/>
      <c r="K13" s="507">
        <f>IF(I13&gt;0,I13,F12)</f>
        <v>22.513050000000003</v>
      </c>
      <c r="L13" s="457" t="s">
        <v>614</v>
      </c>
    </row>
    <row r="14" spans="3:12" ht="12.75">
      <c r="C14" s="192" t="s">
        <v>412</v>
      </c>
      <c r="D14" s="505">
        <v>9.45</v>
      </c>
      <c r="E14" s="189"/>
      <c r="F14" s="505">
        <f t="shared" si="0"/>
        <v>20.837249999999997</v>
      </c>
      <c r="G14" s="193"/>
      <c r="H14" s="193"/>
      <c r="I14" s="204"/>
      <c r="K14" s="507">
        <f t="shared" si="1"/>
        <v>20.837249999999997</v>
      </c>
      <c r="L14" s="192" t="s">
        <v>412</v>
      </c>
    </row>
    <row r="15" spans="3:12" ht="12.75">
      <c r="C15" s="192" t="s">
        <v>413</v>
      </c>
      <c r="D15" s="505">
        <v>5.75</v>
      </c>
      <c r="E15" s="189"/>
      <c r="F15" s="505">
        <f t="shared" si="0"/>
        <v>12.67875</v>
      </c>
      <c r="G15" s="193"/>
      <c r="H15" s="193"/>
      <c r="I15" s="204"/>
      <c r="K15" s="507">
        <f t="shared" si="1"/>
        <v>12.67875</v>
      </c>
      <c r="L15" s="192" t="s">
        <v>413</v>
      </c>
    </row>
    <row r="16" spans="3:12" ht="12.75">
      <c r="C16" s="192" t="s">
        <v>414</v>
      </c>
      <c r="D16" s="506">
        <v>4.1</v>
      </c>
      <c r="E16" s="189"/>
      <c r="F16" s="505">
        <f t="shared" si="0"/>
        <v>9.0405</v>
      </c>
      <c r="G16" s="193"/>
      <c r="H16" s="193"/>
      <c r="I16" s="204"/>
      <c r="K16" s="507">
        <f t="shared" si="1"/>
        <v>9.0405</v>
      </c>
      <c r="L16" s="192" t="s">
        <v>414</v>
      </c>
    </row>
    <row r="17" spans="3:12" ht="12.75">
      <c r="C17" s="192" t="s">
        <v>415</v>
      </c>
      <c r="D17" s="506">
        <v>4.5</v>
      </c>
      <c r="E17" s="189"/>
      <c r="F17" s="505">
        <f t="shared" si="0"/>
        <v>9.9225</v>
      </c>
      <c r="G17" s="193"/>
      <c r="H17" s="193"/>
      <c r="I17" s="204"/>
      <c r="K17" s="507">
        <f t="shared" si="1"/>
        <v>9.9225</v>
      </c>
      <c r="L17" s="192" t="s">
        <v>415</v>
      </c>
    </row>
    <row r="18" spans="3:12" ht="12.75">
      <c r="C18" s="192" t="s">
        <v>416</v>
      </c>
      <c r="D18" s="505">
        <v>5.68</v>
      </c>
      <c r="E18" s="189"/>
      <c r="F18" s="505">
        <f t="shared" si="0"/>
        <v>12.5244</v>
      </c>
      <c r="G18" s="193"/>
      <c r="H18" s="193"/>
      <c r="I18" s="204"/>
      <c r="K18" s="507">
        <f t="shared" si="1"/>
        <v>12.5244</v>
      </c>
      <c r="L18" s="192" t="s">
        <v>416</v>
      </c>
    </row>
    <row r="19" spans="3:12" ht="12.75">
      <c r="C19" s="192" t="s">
        <v>51</v>
      </c>
      <c r="D19" s="505">
        <v>5.72</v>
      </c>
      <c r="E19" s="189"/>
      <c r="F19" s="505">
        <f t="shared" si="0"/>
        <v>12.6126</v>
      </c>
      <c r="G19" s="193"/>
      <c r="H19" s="193"/>
      <c r="I19" s="204"/>
      <c r="K19" s="507">
        <f t="shared" si="1"/>
        <v>12.6126</v>
      </c>
      <c r="L19" s="192" t="s">
        <v>51</v>
      </c>
    </row>
    <row r="20" spans="3:12" ht="12.75">
      <c r="C20" s="192" t="s">
        <v>417</v>
      </c>
      <c r="D20" s="505">
        <v>4.05</v>
      </c>
      <c r="E20" s="189"/>
      <c r="F20" s="505">
        <f t="shared" si="0"/>
        <v>8.93025</v>
      </c>
      <c r="G20" s="193"/>
      <c r="H20" s="193"/>
      <c r="I20" s="204"/>
      <c r="K20" s="507">
        <f t="shared" si="1"/>
        <v>8.93025</v>
      </c>
      <c r="L20" s="192" t="s">
        <v>417</v>
      </c>
    </row>
    <row r="21" spans="3:12" ht="12.75">
      <c r="C21" s="192" t="s">
        <v>418</v>
      </c>
      <c r="D21" s="505">
        <v>6.43</v>
      </c>
      <c r="E21" s="189"/>
      <c r="F21" s="505">
        <f t="shared" si="0"/>
        <v>14.17815</v>
      </c>
      <c r="G21" s="193"/>
      <c r="H21" s="193"/>
      <c r="I21" s="204"/>
      <c r="K21" s="507">
        <f t="shared" si="1"/>
        <v>14.17815</v>
      </c>
      <c r="L21" s="192" t="s">
        <v>418</v>
      </c>
    </row>
    <row r="22" spans="3:12" ht="12.75">
      <c r="C22" s="192" t="s">
        <v>419</v>
      </c>
      <c r="D22" s="505">
        <v>6.67</v>
      </c>
      <c r="E22" s="189"/>
      <c r="F22" s="505">
        <f t="shared" si="0"/>
        <v>14.70735</v>
      </c>
      <c r="G22" s="193"/>
      <c r="H22" s="193"/>
      <c r="I22" s="204"/>
      <c r="K22" s="507">
        <f t="shared" si="1"/>
        <v>14.70735</v>
      </c>
      <c r="L22" s="192" t="s">
        <v>419</v>
      </c>
    </row>
    <row r="23" spans="4:10" s="283" customFormat="1" ht="12.75">
      <c r="D23" s="441"/>
      <c r="E23" s="441"/>
      <c r="F23" s="441"/>
      <c r="G23" s="190"/>
      <c r="H23" s="190"/>
      <c r="J23" s="194"/>
    </row>
    <row r="24" spans="4:10" s="283" customFormat="1" ht="12.75">
      <c r="D24" s="441"/>
      <c r="E24" s="441"/>
      <c r="F24" s="441"/>
      <c r="G24" s="190"/>
      <c r="H24" s="190"/>
      <c r="J24" s="194"/>
    </row>
    <row r="25" spans="4:10" s="283" customFormat="1" ht="12.75">
      <c r="D25" s="441"/>
      <c r="E25" s="441"/>
      <c r="F25" s="441"/>
      <c r="G25" s="190"/>
      <c r="H25" s="190"/>
      <c r="J25" s="194"/>
    </row>
    <row r="26" spans="4:10" s="283" customFormat="1" ht="12.75">
      <c r="D26" s="441"/>
      <c r="E26" s="441"/>
      <c r="F26" s="441"/>
      <c r="G26" s="190"/>
      <c r="H26" s="190"/>
      <c r="J26" s="194"/>
    </row>
    <row r="27" spans="4:10" s="283" customFormat="1" ht="12.75">
      <c r="D27" s="441"/>
      <c r="E27" s="441"/>
      <c r="F27" s="441"/>
      <c r="G27" s="190"/>
      <c r="H27" s="190"/>
      <c r="J27" s="194"/>
    </row>
    <row r="28" spans="4:10" s="283" customFormat="1" ht="12.75">
      <c r="D28" s="441"/>
      <c r="E28" s="441"/>
      <c r="F28" s="441"/>
      <c r="G28" s="190"/>
      <c r="H28" s="190"/>
      <c r="J28" s="194"/>
    </row>
    <row r="29" spans="3:12" ht="25.5">
      <c r="C29" s="624" t="s">
        <v>616</v>
      </c>
      <c r="D29" s="625"/>
      <c r="E29" s="625"/>
      <c r="F29" s="625"/>
      <c r="G29" s="625"/>
      <c r="I29" s="187" t="s">
        <v>423</v>
      </c>
      <c r="J29" s="114"/>
      <c r="K29" s="620" t="s">
        <v>424</v>
      </c>
      <c r="L29" s="621"/>
    </row>
    <row r="30" spans="1:17" s="117" customFormat="1" ht="25.5">
      <c r="A30" s="284"/>
      <c r="B30" s="284"/>
      <c r="C30" s="197" t="s">
        <v>425</v>
      </c>
      <c r="D30" s="188" t="s">
        <v>384</v>
      </c>
      <c r="E30" s="188" t="s">
        <v>430</v>
      </c>
      <c r="F30" s="188" t="s">
        <v>75</v>
      </c>
      <c r="G30" s="188" t="s">
        <v>431</v>
      </c>
      <c r="H30" s="115"/>
      <c r="I30" s="188" t="s">
        <v>431</v>
      </c>
      <c r="J30" s="114"/>
      <c r="K30" s="188" t="s">
        <v>431</v>
      </c>
      <c r="L30" s="197" t="s">
        <v>425</v>
      </c>
      <c r="M30" s="284"/>
      <c r="N30" s="284"/>
      <c r="O30" s="284"/>
      <c r="P30" s="284"/>
      <c r="Q30" s="284"/>
    </row>
    <row r="31" spans="3:12" ht="38.25">
      <c r="C31" s="458" t="s">
        <v>426</v>
      </c>
      <c r="D31" s="459" t="s">
        <v>1</v>
      </c>
      <c r="E31" s="459">
        <v>0.0081</v>
      </c>
      <c r="F31" s="460" t="s">
        <v>615</v>
      </c>
      <c r="G31" s="198">
        <f>E31/453.6</f>
        <v>1.7857142857142855E-05</v>
      </c>
      <c r="I31" s="204"/>
      <c r="K31" s="199">
        <f>IF(I31&gt;0,I31,G31)</f>
        <v>1.7857142857142855E-05</v>
      </c>
      <c r="L31" s="192" t="s">
        <v>426</v>
      </c>
    </row>
    <row r="32" spans="3:12" ht="12.75">
      <c r="C32" s="458" t="s">
        <v>427</v>
      </c>
      <c r="D32" s="459" t="s">
        <v>1</v>
      </c>
      <c r="E32" s="464">
        <v>5.59</v>
      </c>
      <c r="F32" s="464" t="s">
        <v>619</v>
      </c>
      <c r="G32" s="198">
        <f aca="true" t="shared" si="2" ref="G32:G39">E32/453.6</f>
        <v>0.012323633156966489</v>
      </c>
      <c r="I32" s="204"/>
      <c r="K32" s="199">
        <f aca="true" t="shared" si="3" ref="K32:K39">IF(I32&gt;0,I32,G32)</f>
        <v>0.012323633156966489</v>
      </c>
      <c r="L32" s="192" t="s">
        <v>427</v>
      </c>
    </row>
    <row r="33" spans="3:12" ht="12.75">
      <c r="C33" s="458" t="s">
        <v>427</v>
      </c>
      <c r="D33" s="459" t="s">
        <v>2</v>
      </c>
      <c r="E33" s="464">
        <v>0.13</v>
      </c>
      <c r="F33" s="464" t="s">
        <v>619</v>
      </c>
      <c r="G33" s="198">
        <f t="shared" si="2"/>
        <v>0.00028659611992945327</v>
      </c>
      <c r="I33" s="204"/>
      <c r="K33" s="199">
        <f t="shared" si="3"/>
        <v>0.00028659611992945327</v>
      </c>
      <c r="L33" s="192" t="s">
        <v>427</v>
      </c>
    </row>
    <row r="34" spans="1:17" s="117" customFormat="1" ht="25.5">
      <c r="A34" s="284"/>
      <c r="B34" s="284"/>
      <c r="C34" s="461" t="s">
        <v>436</v>
      </c>
      <c r="D34" s="462" t="s">
        <v>51</v>
      </c>
      <c r="E34" s="460">
        <v>0.012</v>
      </c>
      <c r="F34" s="460" t="s">
        <v>618</v>
      </c>
      <c r="G34" s="202">
        <f t="shared" si="2"/>
        <v>2.6455026455026453E-05</v>
      </c>
      <c r="H34" s="115"/>
      <c r="I34" s="205"/>
      <c r="J34" s="114"/>
      <c r="K34" s="203">
        <f t="shared" si="3"/>
        <v>2.6455026455026453E-05</v>
      </c>
      <c r="L34" s="200" t="s">
        <v>436</v>
      </c>
      <c r="M34" s="284"/>
      <c r="N34" s="284"/>
      <c r="O34" s="284"/>
      <c r="P34" s="284"/>
      <c r="Q34" s="284"/>
    </row>
    <row r="35" spans="3:12" ht="12.75">
      <c r="C35" s="458" t="s">
        <v>4</v>
      </c>
      <c r="D35" s="459" t="s">
        <v>2</v>
      </c>
      <c r="E35" s="465">
        <v>0.8</v>
      </c>
      <c r="F35" s="464" t="s">
        <v>619</v>
      </c>
      <c r="G35" s="198">
        <f t="shared" si="2"/>
        <v>0.001763668430335097</v>
      </c>
      <c r="I35" s="204"/>
      <c r="K35" s="199">
        <f t="shared" si="3"/>
        <v>0.001763668430335097</v>
      </c>
      <c r="L35" s="192" t="s">
        <v>4</v>
      </c>
    </row>
    <row r="36" spans="3:12" ht="12.75">
      <c r="C36" s="458" t="s">
        <v>5</v>
      </c>
      <c r="D36" s="459" t="s">
        <v>2</v>
      </c>
      <c r="E36" s="463">
        <v>0.55</v>
      </c>
      <c r="F36" s="464" t="s">
        <v>619</v>
      </c>
      <c r="G36" s="198">
        <f t="shared" si="2"/>
        <v>0.0012125220458553791</v>
      </c>
      <c r="I36" s="204"/>
      <c r="K36" s="199">
        <f t="shared" si="3"/>
        <v>0.0012125220458553791</v>
      </c>
      <c r="L36" s="192" t="s">
        <v>5</v>
      </c>
    </row>
    <row r="37" spans="3:12" ht="12.75">
      <c r="C37" s="458" t="s">
        <v>5</v>
      </c>
      <c r="D37" s="459" t="s">
        <v>428</v>
      </c>
      <c r="E37" s="459">
        <v>0.55</v>
      </c>
      <c r="F37" s="464" t="s">
        <v>619</v>
      </c>
      <c r="G37" s="198">
        <f t="shared" si="2"/>
        <v>0.0012125220458553791</v>
      </c>
      <c r="I37" s="204"/>
      <c r="K37" s="199">
        <f t="shared" si="3"/>
        <v>0.0012125220458553791</v>
      </c>
      <c r="L37" s="192" t="s">
        <v>5</v>
      </c>
    </row>
    <row r="38" spans="3:12" ht="12.75">
      <c r="C38" s="458" t="s">
        <v>6</v>
      </c>
      <c r="D38" s="459" t="s">
        <v>429</v>
      </c>
      <c r="E38" s="466">
        <v>0</v>
      </c>
      <c r="F38" s="464" t="s">
        <v>619</v>
      </c>
      <c r="G38" s="198">
        <f t="shared" si="2"/>
        <v>0</v>
      </c>
      <c r="I38" s="204"/>
      <c r="K38" s="199">
        <f t="shared" si="3"/>
        <v>0</v>
      </c>
      <c r="L38" s="192" t="s">
        <v>6</v>
      </c>
    </row>
    <row r="39" spans="3:12" ht="12.75">
      <c r="C39" s="458" t="s">
        <v>6</v>
      </c>
      <c r="D39" s="459" t="s">
        <v>408</v>
      </c>
      <c r="E39" s="459">
        <v>7.06</v>
      </c>
      <c r="F39" s="464" t="s">
        <v>619</v>
      </c>
      <c r="G39" s="198">
        <f t="shared" si="2"/>
        <v>0.01556437389770723</v>
      </c>
      <c r="I39" s="204"/>
      <c r="K39" s="199">
        <f t="shared" si="3"/>
        <v>0.01556437389770723</v>
      </c>
      <c r="L39" s="192" t="s">
        <v>6</v>
      </c>
    </row>
    <row r="40" spans="4:10" s="283" customFormat="1" ht="12.75">
      <c r="D40" s="441"/>
      <c r="E40" s="453" t="s">
        <v>608</v>
      </c>
      <c r="F40" s="441"/>
      <c r="G40" s="190"/>
      <c r="H40" s="190"/>
      <c r="J40" s="194"/>
    </row>
    <row r="41" spans="4:10" s="283" customFormat="1" ht="12.75">
      <c r="D41" s="441"/>
      <c r="E41" s="441"/>
      <c r="F41" s="441"/>
      <c r="G41" s="190"/>
      <c r="H41" s="190"/>
      <c r="J41" s="194"/>
    </row>
    <row r="42" spans="3:12" ht="25.5">
      <c r="C42" s="624" t="s">
        <v>504</v>
      </c>
      <c r="D42" s="625"/>
      <c r="E42" s="625"/>
      <c r="F42" s="625"/>
      <c r="G42" s="625"/>
      <c r="I42" s="187" t="s">
        <v>423</v>
      </c>
      <c r="J42" s="114"/>
      <c r="K42" s="620" t="s">
        <v>424</v>
      </c>
      <c r="L42" s="621"/>
    </row>
    <row r="43" spans="1:17" s="117" customFormat="1" ht="25.5">
      <c r="A43" s="284"/>
      <c r="B43" s="284"/>
      <c r="C43" s="197" t="s">
        <v>425</v>
      </c>
      <c r="D43" s="188" t="s">
        <v>384</v>
      </c>
      <c r="E43" s="188" t="s">
        <v>432</v>
      </c>
      <c r="F43" s="188" t="s">
        <v>75</v>
      </c>
      <c r="G43" s="188" t="s">
        <v>433</v>
      </c>
      <c r="H43" s="115"/>
      <c r="I43" s="188" t="s">
        <v>433</v>
      </c>
      <c r="J43" s="114"/>
      <c r="K43" s="188" t="s">
        <v>433</v>
      </c>
      <c r="L43" s="197" t="s">
        <v>425</v>
      </c>
      <c r="M43" s="284"/>
      <c r="N43" s="284"/>
      <c r="O43" s="284"/>
      <c r="P43" s="284"/>
      <c r="Q43" s="284"/>
    </row>
    <row r="44" spans="3:12" ht="38.25">
      <c r="C44" s="458" t="s">
        <v>426</v>
      </c>
      <c r="D44" s="459" t="s">
        <v>1</v>
      </c>
      <c r="E44" s="459">
        <v>0.0015</v>
      </c>
      <c r="F44" s="460" t="s">
        <v>617</v>
      </c>
      <c r="G44" s="198">
        <f>E44/453.6</f>
        <v>3.3068783068783066E-06</v>
      </c>
      <c r="I44" s="204"/>
      <c r="K44" s="199">
        <f>IF(I44&gt;0,I44,G44)</f>
        <v>3.3068783068783066E-06</v>
      </c>
      <c r="L44" s="192" t="s">
        <v>426</v>
      </c>
    </row>
    <row r="45" spans="3:12" ht="12.75">
      <c r="C45" s="458" t="s">
        <v>427</v>
      </c>
      <c r="D45" s="459" t="s">
        <v>1</v>
      </c>
      <c r="E45" s="465">
        <v>0.2</v>
      </c>
      <c r="F45" s="464" t="s">
        <v>619</v>
      </c>
      <c r="G45" s="198">
        <f aca="true" t="shared" si="4" ref="G45:G52">E45/453.6</f>
        <v>0.0004409171075837742</v>
      </c>
      <c r="I45" s="204"/>
      <c r="K45" s="199">
        <f aca="true" t="shared" si="5" ref="K45:K52">IF(I45&gt;0,I45,G45)</f>
        <v>0.0004409171075837742</v>
      </c>
      <c r="L45" s="192" t="s">
        <v>427</v>
      </c>
    </row>
    <row r="46" spans="3:12" ht="12.75">
      <c r="C46" s="458" t="s">
        <v>427</v>
      </c>
      <c r="D46" s="459" t="s">
        <v>2</v>
      </c>
      <c r="E46" s="464">
        <v>0.49</v>
      </c>
      <c r="F46" s="464" t="s">
        <v>619</v>
      </c>
      <c r="G46" s="198">
        <f t="shared" si="4"/>
        <v>0.0010802469135802468</v>
      </c>
      <c r="I46" s="204"/>
      <c r="K46" s="199">
        <f t="shared" si="5"/>
        <v>0.0010802469135802468</v>
      </c>
      <c r="L46" s="192" t="s">
        <v>427</v>
      </c>
    </row>
    <row r="47" spans="1:17" s="117" customFormat="1" ht="25.5">
      <c r="A47" s="284"/>
      <c r="B47" s="284"/>
      <c r="C47" s="461" t="s">
        <v>436</v>
      </c>
      <c r="D47" s="462" t="s">
        <v>51</v>
      </c>
      <c r="E47" s="460">
        <v>0.013</v>
      </c>
      <c r="F47" s="462" t="s">
        <v>618</v>
      </c>
      <c r="G47" s="202">
        <f t="shared" si="4"/>
        <v>2.8659611992945322E-05</v>
      </c>
      <c r="H47" s="115"/>
      <c r="I47" s="205"/>
      <c r="J47" s="114"/>
      <c r="K47" s="203">
        <f t="shared" si="5"/>
        <v>2.8659611992945322E-05</v>
      </c>
      <c r="L47" s="200" t="s">
        <v>436</v>
      </c>
      <c r="M47" s="284"/>
      <c r="N47" s="284"/>
      <c r="O47" s="284"/>
      <c r="P47" s="284"/>
      <c r="Q47" s="284"/>
    </row>
    <row r="48" spans="3:12" ht="12.75">
      <c r="C48" s="458" t="s">
        <v>4</v>
      </c>
      <c r="D48" s="459" t="s">
        <v>2</v>
      </c>
      <c r="E48" s="464">
        <v>0.26</v>
      </c>
      <c r="F48" s="464" t="s">
        <v>619</v>
      </c>
      <c r="G48" s="198">
        <f t="shared" si="4"/>
        <v>0.0005731922398589065</v>
      </c>
      <c r="I48" s="204"/>
      <c r="K48" s="199">
        <f t="shared" si="5"/>
        <v>0.0005731922398589065</v>
      </c>
      <c r="L48" s="192" t="s">
        <v>4</v>
      </c>
    </row>
    <row r="49" spans="3:12" ht="12.75">
      <c r="C49" s="458" t="s">
        <v>5</v>
      </c>
      <c r="D49" s="459" t="s">
        <v>2</v>
      </c>
      <c r="E49" s="464">
        <v>0.55</v>
      </c>
      <c r="F49" s="464" t="s">
        <v>619</v>
      </c>
      <c r="G49" s="198">
        <f t="shared" si="4"/>
        <v>0.0012125220458553791</v>
      </c>
      <c r="I49" s="204"/>
      <c r="K49" s="199">
        <f t="shared" si="5"/>
        <v>0.0012125220458553791</v>
      </c>
      <c r="L49" s="192" t="s">
        <v>5</v>
      </c>
    </row>
    <row r="50" spans="3:12" ht="12.75">
      <c r="C50" s="458" t="s">
        <v>5</v>
      </c>
      <c r="D50" s="459" t="s">
        <v>428</v>
      </c>
      <c r="E50" s="465">
        <v>0.6</v>
      </c>
      <c r="F50" s="464" t="s">
        <v>619</v>
      </c>
      <c r="G50" s="198">
        <f t="shared" si="4"/>
        <v>0.0013227513227513227</v>
      </c>
      <c r="I50" s="204"/>
      <c r="K50" s="199">
        <f t="shared" si="5"/>
        <v>0.0013227513227513227</v>
      </c>
      <c r="L50" s="192" t="s">
        <v>5</v>
      </c>
    </row>
    <row r="51" spans="3:12" ht="12.75">
      <c r="C51" s="458" t="s">
        <v>6</v>
      </c>
      <c r="D51" s="459" t="s">
        <v>429</v>
      </c>
      <c r="E51" s="465">
        <v>0.3</v>
      </c>
      <c r="F51" s="464" t="s">
        <v>619</v>
      </c>
      <c r="G51" s="198">
        <f t="shared" si="4"/>
        <v>0.0006613756613756613</v>
      </c>
      <c r="I51" s="204"/>
      <c r="K51" s="199">
        <f t="shared" si="5"/>
        <v>0.0006613756613756613</v>
      </c>
      <c r="L51" s="192" t="s">
        <v>6</v>
      </c>
    </row>
    <row r="52" spans="3:12" ht="17.25" customHeight="1">
      <c r="C52" s="458" t="s">
        <v>6</v>
      </c>
      <c r="D52" s="459" t="s">
        <v>408</v>
      </c>
      <c r="E52" s="464">
        <v>0.11</v>
      </c>
      <c r="F52" s="464" t="s">
        <v>619</v>
      </c>
      <c r="G52" s="198">
        <f t="shared" si="4"/>
        <v>0.0002425044091710758</v>
      </c>
      <c r="I52" s="204"/>
      <c r="K52" s="199">
        <f t="shared" si="5"/>
        <v>0.0002425044091710758</v>
      </c>
      <c r="L52" s="192" t="s">
        <v>6</v>
      </c>
    </row>
    <row r="53" spans="3:12" ht="12.75">
      <c r="C53" s="283"/>
      <c r="D53" s="441"/>
      <c r="E53" s="441"/>
      <c r="F53" s="441"/>
      <c r="I53" s="283"/>
      <c r="K53" s="283"/>
      <c r="L53" s="283"/>
    </row>
    <row r="54" spans="3:12" ht="12.75">
      <c r="C54" s="283"/>
      <c r="D54" s="441"/>
      <c r="E54" s="441"/>
      <c r="F54" s="441"/>
      <c r="I54" s="283"/>
      <c r="K54" s="283"/>
      <c r="L54" s="283"/>
    </row>
    <row r="55" spans="3:12" ht="12.75">
      <c r="C55" s="283"/>
      <c r="D55" s="441"/>
      <c r="E55" s="441"/>
      <c r="F55" s="441"/>
      <c r="I55" s="283"/>
      <c r="K55" s="283"/>
      <c r="L55" s="283"/>
    </row>
    <row r="56" spans="3:12" ht="12.75">
      <c r="C56" s="283"/>
      <c r="D56" s="441"/>
      <c r="E56" s="441"/>
      <c r="F56" s="441"/>
      <c r="I56" s="283"/>
      <c r="K56" s="283"/>
      <c r="L56" s="283"/>
    </row>
    <row r="57" spans="3:12" ht="12.75">
      <c r="C57" s="283"/>
      <c r="D57" s="441"/>
      <c r="E57" s="441"/>
      <c r="F57" s="441"/>
      <c r="I57" s="283"/>
      <c r="K57" s="283"/>
      <c r="L57" s="283"/>
    </row>
    <row r="58" spans="3:12" ht="12.75">
      <c r="C58" s="283"/>
      <c r="D58" s="441"/>
      <c r="E58" s="441"/>
      <c r="F58" s="441"/>
      <c r="I58" s="283"/>
      <c r="K58" s="283"/>
      <c r="L58" s="283"/>
    </row>
    <row r="59" spans="3:12" ht="12.75">
      <c r="C59" s="283"/>
      <c r="D59" s="441"/>
      <c r="E59" s="441"/>
      <c r="F59" s="441"/>
      <c r="I59" s="283"/>
      <c r="K59" s="283"/>
      <c r="L59" s="283"/>
    </row>
    <row r="60" spans="3:12" ht="12.75">
      <c r="C60" s="283"/>
      <c r="D60" s="441"/>
      <c r="E60" s="441"/>
      <c r="F60" s="441"/>
      <c r="I60" s="283"/>
      <c r="K60" s="283"/>
      <c r="L60" s="283"/>
    </row>
    <row r="61" spans="3:12" ht="12.75">
      <c r="C61" s="283"/>
      <c r="D61" s="441"/>
      <c r="E61" s="441"/>
      <c r="F61" s="441"/>
      <c r="I61" s="283"/>
      <c r="K61" s="283"/>
      <c r="L61" s="283"/>
    </row>
    <row r="62" spans="3:12" ht="12.75">
      <c r="C62" s="283"/>
      <c r="D62" s="441"/>
      <c r="E62" s="441"/>
      <c r="F62" s="441"/>
      <c r="I62" s="283"/>
      <c r="K62" s="283"/>
      <c r="L62" s="283"/>
    </row>
    <row r="63" spans="3:12" ht="12.75">
      <c r="C63" s="283"/>
      <c r="D63" s="441"/>
      <c r="E63" s="441"/>
      <c r="F63" s="441"/>
      <c r="I63" s="283"/>
      <c r="K63" s="283"/>
      <c r="L63" s="283"/>
    </row>
    <row r="64" spans="3:12" ht="12.75">
      <c r="C64" s="283"/>
      <c r="D64" s="441"/>
      <c r="E64" s="441"/>
      <c r="F64" s="441"/>
      <c r="I64" s="283"/>
      <c r="K64" s="283"/>
      <c r="L64" s="283"/>
    </row>
    <row r="65" spans="3:12" ht="12.75">
      <c r="C65" s="283"/>
      <c r="D65" s="441"/>
      <c r="E65" s="441"/>
      <c r="F65" s="441"/>
      <c r="I65" s="283"/>
      <c r="K65" s="283"/>
      <c r="L65" s="283"/>
    </row>
    <row r="66" spans="3:12" ht="12.75">
      <c r="C66" s="283"/>
      <c r="D66" s="441"/>
      <c r="E66" s="441"/>
      <c r="F66" s="441"/>
      <c r="I66" s="283"/>
      <c r="K66" s="283"/>
      <c r="L66" s="283"/>
    </row>
    <row r="67" spans="3:12" ht="12.75">
      <c r="C67" s="283"/>
      <c r="D67" s="441"/>
      <c r="E67" s="441"/>
      <c r="F67" s="441"/>
      <c r="I67" s="283"/>
      <c r="K67" s="283"/>
      <c r="L67" s="283"/>
    </row>
    <row r="68" spans="3:12" ht="12.75">
      <c r="C68" s="283"/>
      <c r="D68" s="441"/>
      <c r="E68" s="441"/>
      <c r="F68" s="441"/>
      <c r="I68" s="283"/>
      <c r="K68" s="283"/>
      <c r="L68" s="283"/>
    </row>
    <row r="69" spans="3:12" ht="12.75">
      <c r="C69" s="283"/>
      <c r="D69" s="441"/>
      <c r="E69" s="441"/>
      <c r="F69" s="441"/>
      <c r="I69" s="283"/>
      <c r="K69" s="283"/>
      <c r="L69" s="283"/>
    </row>
    <row r="70" spans="3:12" ht="12.75">
      <c r="C70" s="283"/>
      <c r="D70" s="441"/>
      <c r="E70" s="441"/>
      <c r="F70" s="441"/>
      <c r="I70" s="283"/>
      <c r="K70" s="283"/>
      <c r="L70" s="283"/>
    </row>
    <row r="71" spans="3:12" ht="12.75">
      <c r="C71" s="283"/>
      <c r="D71" s="441"/>
      <c r="E71" s="441"/>
      <c r="F71" s="441"/>
      <c r="I71" s="283"/>
      <c r="K71" s="283"/>
      <c r="L71" s="283"/>
    </row>
    <row r="72" spans="3:12" ht="12.75">
      <c r="C72" s="283"/>
      <c r="D72" s="441"/>
      <c r="E72" s="441"/>
      <c r="F72" s="441"/>
      <c r="I72" s="283"/>
      <c r="K72" s="283"/>
      <c r="L72" s="283"/>
    </row>
    <row r="73" spans="3:12" ht="12.75">
      <c r="C73" s="283"/>
      <c r="D73" s="441"/>
      <c r="E73" s="441"/>
      <c r="F73" s="441"/>
      <c r="I73" s="283"/>
      <c r="K73" s="283"/>
      <c r="L73" s="283"/>
    </row>
    <row r="74" spans="3:12" ht="12.75">
      <c r="C74" s="283"/>
      <c r="D74" s="441"/>
      <c r="E74" s="441"/>
      <c r="F74" s="441"/>
      <c r="I74" s="283"/>
      <c r="K74" s="283"/>
      <c r="L74" s="283"/>
    </row>
    <row r="75" spans="3:12" ht="12.75">
      <c r="C75" s="283"/>
      <c r="D75" s="441"/>
      <c r="E75" s="441"/>
      <c r="F75" s="441"/>
      <c r="I75" s="283"/>
      <c r="K75" s="283"/>
      <c r="L75" s="283"/>
    </row>
    <row r="76" spans="3:12" ht="12.75">
      <c r="C76" s="283"/>
      <c r="D76" s="441"/>
      <c r="E76" s="441"/>
      <c r="F76" s="441"/>
      <c r="I76" s="283"/>
      <c r="K76" s="283"/>
      <c r="L76" s="283"/>
    </row>
    <row r="77" spans="3:12" ht="12.75">
      <c r="C77" s="283"/>
      <c r="D77" s="441"/>
      <c r="E77" s="441"/>
      <c r="F77" s="441"/>
      <c r="I77" s="283"/>
      <c r="K77" s="283"/>
      <c r="L77" s="283"/>
    </row>
    <row r="78" spans="3:12" ht="12.75">
      <c r="C78" s="283"/>
      <c r="D78" s="441"/>
      <c r="E78" s="441"/>
      <c r="F78" s="441"/>
      <c r="I78" s="283"/>
      <c r="K78" s="283"/>
      <c r="L78" s="283"/>
    </row>
    <row r="79" spans="3:12" ht="12.75">
      <c r="C79" s="283"/>
      <c r="D79" s="441"/>
      <c r="E79" s="441"/>
      <c r="F79" s="441"/>
      <c r="I79" s="283"/>
      <c r="K79" s="283"/>
      <c r="L79" s="283"/>
    </row>
  </sheetData>
  <sheetProtection/>
  <mergeCells count="11">
    <mergeCell ref="K5:L5"/>
    <mergeCell ref="K4:L4"/>
    <mergeCell ref="A3:C3"/>
    <mergeCell ref="C29:G29"/>
    <mergeCell ref="K29:L29"/>
    <mergeCell ref="C42:G42"/>
    <mergeCell ref="K42:L42"/>
    <mergeCell ref="D2:E3"/>
    <mergeCell ref="G3:K3"/>
    <mergeCell ref="C5:E5"/>
    <mergeCell ref="C4:F4"/>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GQ166"/>
  <sheetViews>
    <sheetView zoomScalePageLayoutView="0" workbookViewId="0" topLeftCell="A25">
      <selection activeCell="L9" sqref="L9:Q9"/>
    </sheetView>
  </sheetViews>
  <sheetFormatPr defaultColWidth="9.7109375" defaultRowHeight="12.75"/>
  <cols>
    <col min="1" max="1" width="7.140625" style="278" customWidth="1"/>
    <col min="2" max="2" width="11.140625" style="206" customWidth="1"/>
    <col min="3" max="3" width="15.28125" style="279" customWidth="1"/>
    <col min="4" max="4" width="13.140625" style="279" customWidth="1"/>
    <col min="5" max="6" width="10.00390625" style="279" customWidth="1"/>
    <col min="7" max="7" width="14.140625" style="279" customWidth="1"/>
    <col min="8" max="8" width="14.00390625" style="206" customWidth="1"/>
    <col min="9" max="9" width="10.00390625" style="206" customWidth="1"/>
    <col min="10" max="10" width="11.00390625" style="206" customWidth="1"/>
    <col min="11" max="11" width="9.140625" style="206" customWidth="1"/>
    <col min="12" max="12" width="10.140625" style="206" customWidth="1"/>
    <col min="13" max="13" width="10.57421875" style="206" customWidth="1"/>
    <col min="14" max="14" width="10.8515625" style="206" customWidth="1"/>
    <col min="15" max="15" width="11.421875" style="206" customWidth="1"/>
    <col min="16" max="16" width="11.8515625" style="206" customWidth="1"/>
    <col min="17" max="17" width="8.00390625" style="206" customWidth="1"/>
    <col min="18" max="18" width="11.28125" style="206" customWidth="1"/>
    <col min="19" max="19" width="11.57421875" style="206" customWidth="1"/>
    <col min="20" max="20" width="15.8515625" style="88" customWidth="1"/>
    <col min="21" max="21" width="16.8515625" style="88" customWidth="1"/>
    <col min="22" max="22" width="5.421875" style="88" customWidth="1"/>
    <col min="23" max="42" width="9.7109375" style="88" customWidth="1"/>
    <col min="43" max="16384" width="9.7109375" style="206" customWidth="1"/>
  </cols>
  <sheetData>
    <row r="1" spans="1:199" s="88" customFormat="1" ht="28.5" customHeight="1">
      <c r="A1" s="615" t="s">
        <v>325</v>
      </c>
      <c r="B1" s="615"/>
      <c r="C1" s="615"/>
      <c r="D1" s="652"/>
      <c r="E1" s="652"/>
      <c r="F1" s="652"/>
      <c r="G1" s="572"/>
      <c r="H1" s="572"/>
      <c r="J1" s="617" t="s">
        <v>121</v>
      </c>
      <c r="K1" s="617"/>
      <c r="L1" s="617"/>
      <c r="M1" s="617"/>
      <c r="N1" s="617"/>
      <c r="O1" s="617"/>
      <c r="P1" s="617"/>
      <c r="Q1" s="617"/>
      <c r="R1" s="617"/>
      <c r="S1" s="617"/>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c r="CH1" s="206"/>
      <c r="CI1" s="206"/>
      <c r="CJ1" s="206"/>
      <c r="CK1" s="206"/>
      <c r="CL1" s="206"/>
      <c r="CM1" s="206"/>
      <c r="CN1" s="206"/>
      <c r="CO1" s="206"/>
      <c r="CP1" s="206"/>
      <c r="CQ1" s="206"/>
      <c r="CR1" s="206"/>
      <c r="CS1" s="206"/>
      <c r="CT1" s="206"/>
      <c r="CU1" s="206"/>
      <c r="CV1" s="206"/>
      <c r="CW1" s="206"/>
      <c r="CX1" s="206"/>
      <c r="CY1" s="206"/>
      <c r="CZ1" s="206"/>
      <c r="DA1" s="206"/>
      <c r="DB1" s="206"/>
      <c r="DC1" s="206"/>
      <c r="DD1" s="206"/>
      <c r="DE1" s="206"/>
      <c r="DF1" s="206"/>
      <c r="DG1" s="206"/>
      <c r="DH1" s="206"/>
      <c r="DI1" s="206"/>
      <c r="DJ1" s="206"/>
      <c r="DK1" s="206"/>
      <c r="DL1" s="206"/>
      <c r="DM1" s="206"/>
      <c r="DN1" s="206"/>
      <c r="DO1" s="206"/>
      <c r="DP1" s="206"/>
      <c r="DQ1" s="206"/>
      <c r="DR1" s="206"/>
      <c r="DS1" s="206"/>
      <c r="DT1" s="206"/>
      <c r="DU1" s="206"/>
      <c r="DV1" s="206"/>
      <c r="DW1" s="206"/>
      <c r="DX1" s="206"/>
      <c r="DY1" s="206"/>
      <c r="DZ1" s="206"/>
      <c r="EA1" s="206"/>
      <c r="EB1" s="206"/>
      <c r="EC1" s="206"/>
      <c r="ED1" s="206"/>
      <c r="EE1" s="206"/>
      <c r="EF1" s="206"/>
      <c r="EG1" s="206"/>
      <c r="EH1" s="206"/>
      <c r="EI1" s="206"/>
      <c r="EJ1" s="206"/>
      <c r="EK1" s="206"/>
      <c r="EL1" s="206"/>
      <c r="EM1" s="206"/>
      <c r="EN1" s="206"/>
      <c r="EO1" s="206"/>
      <c r="EP1" s="206"/>
      <c r="EQ1" s="206"/>
      <c r="ER1" s="206"/>
      <c r="ES1" s="206"/>
      <c r="ET1" s="206"/>
      <c r="EU1" s="206"/>
      <c r="EV1" s="206"/>
      <c r="EW1" s="206"/>
      <c r="EX1" s="206"/>
      <c r="EY1" s="206"/>
      <c r="EZ1" s="206"/>
      <c r="FA1" s="206"/>
      <c r="FB1" s="206"/>
      <c r="FC1" s="206"/>
      <c r="FD1" s="206"/>
      <c r="FE1" s="206"/>
      <c r="FF1" s="206"/>
      <c r="FG1" s="206"/>
      <c r="FH1" s="206"/>
      <c r="FI1" s="206"/>
      <c r="FJ1" s="206"/>
      <c r="FK1" s="206"/>
      <c r="FL1" s="206"/>
      <c r="FM1" s="206"/>
      <c r="FN1" s="206"/>
      <c r="FO1" s="206"/>
      <c r="FP1" s="206"/>
      <c r="FQ1" s="206"/>
      <c r="FR1" s="206"/>
      <c r="FS1" s="206"/>
      <c r="FT1" s="206"/>
      <c r="FU1" s="206"/>
      <c r="FV1" s="206"/>
      <c r="FW1" s="206"/>
      <c r="FX1" s="206"/>
      <c r="FY1" s="206"/>
      <c r="FZ1" s="206"/>
      <c r="GA1" s="206"/>
      <c r="GB1" s="206"/>
      <c r="GC1" s="206"/>
      <c r="GD1" s="206"/>
      <c r="GE1" s="206"/>
      <c r="GF1" s="206"/>
      <c r="GG1" s="206"/>
      <c r="GH1" s="206"/>
      <c r="GI1" s="206"/>
      <c r="GJ1" s="206"/>
      <c r="GK1" s="206"/>
      <c r="GL1" s="206"/>
      <c r="GM1" s="206"/>
      <c r="GN1" s="206"/>
      <c r="GO1" s="206"/>
      <c r="GP1" s="206"/>
      <c r="GQ1" s="206"/>
    </row>
    <row r="2" spans="1:199" s="89" customFormat="1" ht="15">
      <c r="A2" s="646" t="s">
        <v>646</v>
      </c>
      <c r="B2" s="647"/>
      <c r="C2" s="647"/>
      <c r="D2" s="572"/>
      <c r="E2" s="207"/>
      <c r="F2" s="207"/>
      <c r="G2" s="207"/>
      <c r="J2" s="88"/>
      <c r="K2" s="88"/>
      <c r="L2" s="88"/>
      <c r="M2" s="88"/>
      <c r="N2" s="88"/>
      <c r="O2" s="88"/>
      <c r="P2" s="88"/>
      <c r="Q2" s="88"/>
      <c r="R2" s="88"/>
      <c r="S2" s="8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c r="BX2" s="208"/>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c r="DY2" s="208"/>
      <c r="DZ2" s="208"/>
      <c r="EA2" s="208"/>
      <c r="EB2" s="208"/>
      <c r="EC2" s="208"/>
      <c r="ED2" s="208"/>
      <c r="EE2" s="208"/>
      <c r="EF2" s="208"/>
      <c r="EG2" s="208"/>
      <c r="EH2" s="208"/>
      <c r="EI2" s="208"/>
      <c r="EJ2" s="208"/>
      <c r="EK2" s="208"/>
      <c r="EL2" s="208"/>
      <c r="EM2" s="208"/>
      <c r="EN2" s="208"/>
      <c r="EO2" s="208"/>
      <c r="EP2" s="208"/>
      <c r="EQ2" s="208"/>
      <c r="ER2" s="208"/>
      <c r="ES2" s="208"/>
      <c r="ET2" s="208"/>
      <c r="EU2" s="208"/>
      <c r="EV2" s="208"/>
      <c r="EW2" s="208"/>
      <c r="EX2" s="208"/>
      <c r="EY2" s="208"/>
      <c r="EZ2" s="208"/>
      <c r="FA2" s="208"/>
      <c r="FB2" s="208"/>
      <c r="FC2" s="208"/>
      <c r="FD2" s="208"/>
      <c r="FE2" s="208"/>
      <c r="FF2" s="208"/>
      <c r="FG2" s="208"/>
      <c r="FH2" s="208"/>
      <c r="FI2" s="208"/>
      <c r="FJ2" s="208"/>
      <c r="FK2" s="208"/>
      <c r="FL2" s="208"/>
      <c r="FM2" s="208"/>
      <c r="FN2" s="208"/>
      <c r="FO2" s="208"/>
      <c r="FP2" s="208"/>
      <c r="FQ2" s="208"/>
      <c r="FR2" s="208"/>
      <c r="FS2" s="208"/>
      <c r="FT2" s="208"/>
      <c r="FU2" s="208"/>
      <c r="FV2" s="208"/>
      <c r="FW2" s="208"/>
      <c r="FX2" s="208"/>
      <c r="FY2" s="208"/>
      <c r="FZ2" s="208"/>
      <c r="GA2" s="208"/>
      <c r="GB2" s="208"/>
      <c r="GC2" s="208"/>
      <c r="GD2" s="208"/>
      <c r="GE2" s="208"/>
      <c r="GF2" s="208"/>
      <c r="GG2" s="208"/>
      <c r="GH2" s="208"/>
      <c r="GI2" s="208"/>
      <c r="GJ2" s="208"/>
      <c r="GK2" s="208"/>
      <c r="GL2" s="208"/>
      <c r="GM2" s="208"/>
      <c r="GN2" s="208"/>
      <c r="GO2" s="208"/>
      <c r="GP2" s="208"/>
      <c r="GQ2" s="208"/>
    </row>
    <row r="3" spans="1:199" s="89" customFormat="1" ht="15">
      <c r="A3" s="618" t="s">
        <v>647</v>
      </c>
      <c r="B3" s="618"/>
      <c r="C3" s="618"/>
      <c r="D3" s="618"/>
      <c r="E3" s="207"/>
      <c r="F3" s="207"/>
      <c r="G3" s="207"/>
      <c r="AQ3" s="208"/>
      <c r="AR3" s="208"/>
      <c r="AS3" s="208"/>
      <c r="AT3" s="208"/>
      <c r="AU3" s="208"/>
      <c r="AV3" s="208"/>
      <c r="AW3" s="208"/>
      <c r="AX3" s="208"/>
      <c r="AY3" s="208"/>
      <c r="AZ3" s="208"/>
      <c r="BA3" s="208"/>
      <c r="BB3" s="208"/>
      <c r="BC3" s="208"/>
      <c r="BD3" s="208"/>
      <c r="BE3" s="208"/>
      <c r="BF3" s="208"/>
      <c r="BG3" s="208"/>
      <c r="BH3" s="208"/>
      <c r="BI3" s="208"/>
      <c r="BJ3" s="208"/>
      <c r="BK3" s="208"/>
      <c r="BL3" s="208"/>
      <c r="BM3" s="208"/>
      <c r="BN3" s="208"/>
      <c r="BO3" s="208"/>
      <c r="BP3" s="208"/>
      <c r="BQ3" s="208"/>
      <c r="BR3" s="208"/>
      <c r="BS3" s="208"/>
      <c r="BT3" s="208"/>
      <c r="BU3" s="208"/>
      <c r="BV3" s="208"/>
      <c r="BW3" s="208"/>
      <c r="BX3" s="208"/>
      <c r="BY3" s="208"/>
      <c r="BZ3" s="208"/>
      <c r="CA3" s="208"/>
      <c r="CB3" s="208"/>
      <c r="CC3" s="208"/>
      <c r="CD3" s="208"/>
      <c r="CE3" s="208"/>
      <c r="CF3" s="208"/>
      <c r="CG3" s="208"/>
      <c r="CH3" s="208"/>
      <c r="CI3" s="208"/>
      <c r="CJ3" s="208"/>
      <c r="CK3" s="208"/>
      <c r="CL3" s="208"/>
      <c r="CM3" s="208"/>
      <c r="CN3" s="208"/>
      <c r="CO3" s="208"/>
      <c r="CP3" s="208"/>
      <c r="CQ3" s="208"/>
      <c r="CR3" s="208"/>
      <c r="CS3" s="208"/>
      <c r="CT3" s="208"/>
      <c r="CU3" s="208"/>
      <c r="CV3" s="208"/>
      <c r="CW3" s="208"/>
      <c r="CX3" s="208"/>
      <c r="CY3" s="208"/>
      <c r="CZ3" s="208"/>
      <c r="DA3" s="208"/>
      <c r="DB3" s="208"/>
      <c r="DC3" s="208"/>
      <c r="DD3" s="208"/>
      <c r="DE3" s="208"/>
      <c r="DF3" s="208"/>
      <c r="DG3" s="208"/>
      <c r="DH3" s="208"/>
      <c r="DI3" s="208"/>
      <c r="DJ3" s="208"/>
      <c r="DK3" s="208"/>
      <c r="DL3" s="208"/>
      <c r="DM3" s="208"/>
      <c r="DN3" s="208"/>
      <c r="DO3" s="208"/>
      <c r="DP3" s="208"/>
      <c r="DQ3" s="208"/>
      <c r="DR3" s="208"/>
      <c r="DS3" s="208"/>
      <c r="DT3" s="208"/>
      <c r="DU3" s="208"/>
      <c r="DV3" s="208"/>
      <c r="DW3" s="208"/>
      <c r="DX3" s="208"/>
      <c r="DY3" s="208"/>
      <c r="DZ3" s="208"/>
      <c r="EA3" s="208"/>
      <c r="EB3" s="208"/>
      <c r="EC3" s="208"/>
      <c r="ED3" s="208"/>
      <c r="EE3" s="208"/>
      <c r="EF3" s="208"/>
      <c r="EG3" s="208"/>
      <c r="EH3" s="208"/>
      <c r="EI3" s="208"/>
      <c r="EJ3" s="208"/>
      <c r="EK3" s="208"/>
      <c r="EL3" s="208"/>
      <c r="EM3" s="208"/>
      <c r="EN3" s="208"/>
      <c r="EO3" s="208"/>
      <c r="EP3" s="208"/>
      <c r="EQ3" s="208"/>
      <c r="ER3" s="208"/>
      <c r="ES3" s="208"/>
      <c r="ET3" s="208"/>
      <c r="EU3" s="208"/>
      <c r="EV3" s="208"/>
      <c r="EW3" s="208"/>
      <c r="EX3" s="208"/>
      <c r="EY3" s="208"/>
      <c r="EZ3" s="208"/>
      <c r="FA3" s="208"/>
      <c r="FB3" s="208"/>
      <c r="FC3" s="208"/>
      <c r="FD3" s="208"/>
      <c r="FE3" s="208"/>
      <c r="FF3" s="208"/>
      <c r="FG3" s="208"/>
      <c r="FH3" s="208"/>
      <c r="FI3" s="208"/>
      <c r="FJ3" s="208"/>
      <c r="FK3" s="208"/>
      <c r="FL3" s="208"/>
      <c r="FM3" s="208"/>
      <c r="FN3" s="208"/>
      <c r="FO3" s="208"/>
      <c r="FP3" s="208"/>
      <c r="FQ3" s="208"/>
      <c r="FR3" s="208"/>
      <c r="FS3" s="208"/>
      <c r="FT3" s="208"/>
      <c r="FU3" s="208"/>
      <c r="FV3" s="208"/>
      <c r="FW3" s="208"/>
      <c r="FX3" s="208"/>
      <c r="FY3" s="208"/>
      <c r="FZ3" s="208"/>
      <c r="GA3" s="208"/>
      <c r="GB3" s="208"/>
      <c r="GC3" s="208"/>
      <c r="GD3" s="208"/>
      <c r="GE3" s="208"/>
      <c r="GF3" s="208"/>
      <c r="GG3" s="208"/>
      <c r="GH3" s="208"/>
      <c r="GI3" s="208"/>
      <c r="GJ3" s="208"/>
      <c r="GK3" s="208"/>
      <c r="GL3" s="208"/>
      <c r="GM3" s="208"/>
      <c r="GN3" s="208"/>
      <c r="GO3" s="208"/>
      <c r="GP3" s="208"/>
      <c r="GQ3" s="208"/>
    </row>
    <row r="4" spans="1:199" s="89" customFormat="1" ht="15.75" customHeight="1">
      <c r="A4" s="618"/>
      <c r="B4" s="617"/>
      <c r="C4" s="617"/>
      <c r="D4" s="617"/>
      <c r="E4" s="617"/>
      <c r="F4" s="88"/>
      <c r="G4" s="207"/>
      <c r="AQ4" s="208"/>
      <c r="AR4" s="208"/>
      <c r="AS4" s="208"/>
      <c r="AT4" s="208"/>
      <c r="AU4" s="208"/>
      <c r="AV4" s="208"/>
      <c r="AW4" s="208"/>
      <c r="AX4" s="208"/>
      <c r="AY4" s="208"/>
      <c r="AZ4" s="208"/>
      <c r="BA4" s="208"/>
      <c r="BB4" s="208"/>
      <c r="BC4" s="208"/>
      <c r="BD4" s="208"/>
      <c r="BE4" s="208"/>
      <c r="BF4" s="208"/>
      <c r="BG4" s="208"/>
      <c r="BH4" s="208"/>
      <c r="BI4" s="208"/>
      <c r="BJ4" s="208"/>
      <c r="BK4" s="208"/>
      <c r="BL4" s="208"/>
      <c r="BM4" s="208"/>
      <c r="BN4" s="208"/>
      <c r="BO4" s="208"/>
      <c r="BP4" s="208"/>
      <c r="BQ4" s="208"/>
      <c r="BR4" s="208"/>
      <c r="BS4" s="208"/>
      <c r="BT4" s="208"/>
      <c r="BU4" s="208"/>
      <c r="BV4" s="208"/>
      <c r="BW4" s="208"/>
      <c r="BX4" s="208"/>
      <c r="BY4" s="208"/>
      <c r="BZ4" s="208"/>
      <c r="CA4" s="208"/>
      <c r="CB4" s="208"/>
      <c r="CC4" s="208"/>
      <c r="CD4" s="208"/>
      <c r="CE4" s="208"/>
      <c r="CF4" s="208"/>
      <c r="CG4" s="208"/>
      <c r="CH4" s="208"/>
      <c r="CI4" s="208"/>
      <c r="CJ4" s="208"/>
      <c r="CK4" s="208"/>
      <c r="CL4" s="208"/>
      <c r="CM4" s="208"/>
      <c r="CN4" s="208"/>
      <c r="CO4" s="208"/>
      <c r="CP4" s="208"/>
      <c r="CQ4" s="208"/>
      <c r="CR4" s="208"/>
      <c r="CS4" s="208"/>
      <c r="CT4" s="208"/>
      <c r="CU4" s="208"/>
      <c r="CV4" s="208"/>
      <c r="CW4" s="208"/>
      <c r="CX4" s="208"/>
      <c r="CY4" s="208"/>
      <c r="CZ4" s="208"/>
      <c r="DA4" s="208"/>
      <c r="DB4" s="208"/>
      <c r="DC4" s="208"/>
      <c r="DD4" s="208"/>
      <c r="DE4" s="208"/>
      <c r="DF4" s="208"/>
      <c r="DG4" s="208"/>
      <c r="DH4" s="208"/>
      <c r="DI4" s="208"/>
      <c r="DJ4" s="208"/>
      <c r="DK4" s="208"/>
      <c r="DL4" s="208"/>
      <c r="DM4" s="208"/>
      <c r="DN4" s="208"/>
      <c r="DO4" s="208"/>
      <c r="DP4" s="208"/>
      <c r="DQ4" s="208"/>
      <c r="DR4" s="208"/>
      <c r="DS4" s="208"/>
      <c r="DT4" s="208"/>
      <c r="DU4" s="208"/>
      <c r="DV4" s="208"/>
      <c r="DW4" s="208"/>
      <c r="DX4" s="208"/>
      <c r="DY4" s="208"/>
      <c r="DZ4" s="208"/>
      <c r="EA4" s="208"/>
      <c r="EB4" s="208"/>
      <c r="EC4" s="208"/>
      <c r="ED4" s="208"/>
      <c r="EE4" s="208"/>
      <c r="EF4" s="208"/>
      <c r="EG4" s="208"/>
      <c r="EH4" s="208"/>
      <c r="EI4" s="208"/>
      <c r="EJ4" s="208"/>
      <c r="EK4" s="208"/>
      <c r="EL4" s="208"/>
      <c r="EM4" s="208"/>
      <c r="EN4" s="208"/>
      <c r="EO4" s="208"/>
      <c r="EP4" s="208"/>
      <c r="EQ4" s="208"/>
      <c r="ER4" s="208"/>
      <c r="ES4" s="208"/>
      <c r="ET4" s="208"/>
      <c r="EU4" s="208"/>
      <c r="EV4" s="208"/>
      <c r="EW4" s="208"/>
      <c r="EX4" s="208"/>
      <c r="EY4" s="208"/>
      <c r="EZ4" s="208"/>
      <c r="FA4" s="208"/>
      <c r="FB4" s="208"/>
      <c r="FC4" s="208"/>
      <c r="FD4" s="208"/>
      <c r="FE4" s="208"/>
      <c r="FF4" s="208"/>
      <c r="FG4" s="208"/>
      <c r="FH4" s="208"/>
      <c r="FI4" s="208"/>
      <c r="FJ4" s="208"/>
      <c r="FK4" s="208"/>
      <c r="FL4" s="208"/>
      <c r="FM4" s="208"/>
      <c r="FN4" s="208"/>
      <c r="FO4" s="208"/>
      <c r="FP4" s="208"/>
      <c r="FQ4" s="208"/>
      <c r="FR4" s="208"/>
      <c r="FS4" s="208"/>
      <c r="FT4" s="208"/>
      <c r="FU4" s="208"/>
      <c r="FV4" s="208"/>
      <c r="FW4" s="208"/>
      <c r="FX4" s="208"/>
      <c r="FY4" s="208"/>
      <c r="FZ4" s="208"/>
      <c r="GA4" s="208"/>
      <c r="GB4" s="208"/>
      <c r="GC4" s="208"/>
      <c r="GD4" s="208"/>
      <c r="GE4" s="208"/>
      <c r="GF4" s="208"/>
      <c r="GG4" s="208"/>
      <c r="GH4" s="208"/>
      <c r="GI4" s="208"/>
      <c r="GJ4" s="208"/>
      <c r="GK4" s="208"/>
      <c r="GL4" s="208"/>
      <c r="GM4" s="208"/>
      <c r="GN4" s="208"/>
      <c r="GO4" s="208"/>
      <c r="GP4" s="208"/>
      <c r="GQ4" s="208"/>
    </row>
    <row r="5" spans="1:199" s="89" customFormat="1" ht="15">
      <c r="A5" s="618" t="s">
        <v>648</v>
      </c>
      <c r="B5" s="618"/>
      <c r="C5" s="618"/>
      <c r="D5" s="88"/>
      <c r="E5" s="207"/>
      <c r="F5" s="207"/>
      <c r="G5" s="207"/>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c r="BX5" s="208"/>
      <c r="BY5" s="208"/>
      <c r="BZ5" s="208"/>
      <c r="CA5" s="208"/>
      <c r="CB5" s="208"/>
      <c r="CC5" s="208"/>
      <c r="CD5" s="208"/>
      <c r="CE5" s="208"/>
      <c r="CF5" s="208"/>
      <c r="CG5" s="208"/>
      <c r="CH5" s="208"/>
      <c r="CI5" s="208"/>
      <c r="CJ5" s="208"/>
      <c r="CK5" s="208"/>
      <c r="CL5" s="208"/>
      <c r="CM5" s="208"/>
      <c r="CN5" s="208"/>
      <c r="CO5" s="208"/>
      <c r="CP5" s="208"/>
      <c r="CQ5" s="208"/>
      <c r="CR5" s="208"/>
      <c r="CS5" s="208"/>
      <c r="CT5" s="208"/>
      <c r="CU5" s="208"/>
      <c r="CV5" s="208"/>
      <c r="CW5" s="208"/>
      <c r="CX5" s="208"/>
      <c r="CY5" s="208"/>
      <c r="CZ5" s="208"/>
      <c r="DA5" s="208"/>
      <c r="DB5" s="208"/>
      <c r="DC5" s="208"/>
      <c r="DD5" s="208"/>
      <c r="DE5" s="208"/>
      <c r="DF5" s="208"/>
      <c r="DG5" s="208"/>
      <c r="DH5" s="208"/>
      <c r="DI5" s="208"/>
      <c r="DJ5" s="208"/>
      <c r="DK5" s="208"/>
      <c r="DL5" s="208"/>
      <c r="DM5" s="208"/>
      <c r="DN5" s="208"/>
      <c r="DO5" s="208"/>
      <c r="DP5" s="208"/>
      <c r="DQ5" s="208"/>
      <c r="DR5" s="208"/>
      <c r="DS5" s="208"/>
      <c r="DT5" s="208"/>
      <c r="DU5" s="208"/>
      <c r="DV5" s="208"/>
      <c r="DW5" s="208"/>
      <c r="DX5" s="208"/>
      <c r="DY5" s="208"/>
      <c r="DZ5" s="208"/>
      <c r="EA5" s="208"/>
      <c r="EB5" s="208"/>
      <c r="EC5" s="208"/>
      <c r="ED5" s="208"/>
      <c r="EE5" s="208"/>
      <c r="EF5" s="208"/>
      <c r="EG5" s="208"/>
      <c r="EH5" s="208"/>
      <c r="EI5" s="208"/>
      <c r="EJ5" s="208"/>
      <c r="EK5" s="208"/>
      <c r="EL5" s="208"/>
      <c r="EM5" s="208"/>
      <c r="EN5" s="208"/>
      <c r="EO5" s="208"/>
      <c r="EP5" s="208"/>
      <c r="EQ5" s="208"/>
      <c r="ER5" s="208"/>
      <c r="ES5" s="208"/>
      <c r="ET5" s="208"/>
      <c r="EU5" s="208"/>
      <c r="EV5" s="208"/>
      <c r="EW5" s="208"/>
      <c r="EX5" s="208"/>
      <c r="EY5" s="208"/>
      <c r="EZ5" s="208"/>
      <c r="FA5" s="208"/>
      <c r="FB5" s="208"/>
      <c r="FC5" s="208"/>
      <c r="FD5" s="208"/>
      <c r="FE5" s="208"/>
      <c r="FF5" s="208"/>
      <c r="FG5" s="208"/>
      <c r="FH5" s="208"/>
      <c r="FI5" s="208"/>
      <c r="FJ5" s="208"/>
      <c r="FK5" s="208"/>
      <c r="FL5" s="208"/>
      <c r="FM5" s="208"/>
      <c r="FN5" s="208"/>
      <c r="FO5" s="208"/>
      <c r="FP5" s="208"/>
      <c r="FQ5" s="208"/>
      <c r="FR5" s="208"/>
      <c r="FS5" s="208"/>
      <c r="FT5" s="208"/>
      <c r="FU5" s="208"/>
      <c r="FV5" s="208"/>
      <c r="FW5" s="208"/>
      <c r="FX5" s="208"/>
      <c r="FY5" s="208"/>
      <c r="FZ5" s="208"/>
      <c r="GA5" s="208"/>
      <c r="GB5" s="208"/>
      <c r="GC5" s="208"/>
      <c r="GD5" s="208"/>
      <c r="GE5" s="208"/>
      <c r="GF5" s="208"/>
      <c r="GG5" s="208"/>
      <c r="GH5" s="208"/>
      <c r="GI5" s="208"/>
      <c r="GJ5" s="208"/>
      <c r="GK5" s="208"/>
      <c r="GL5" s="208"/>
      <c r="GM5" s="208"/>
      <c r="GN5" s="208"/>
      <c r="GO5" s="208"/>
      <c r="GP5" s="208"/>
      <c r="GQ5" s="208"/>
    </row>
    <row r="6" spans="1:199" s="89" customFormat="1" ht="12.75">
      <c r="A6" s="88"/>
      <c r="B6" s="88"/>
      <c r="C6" s="651" t="s">
        <v>348</v>
      </c>
      <c r="D6" s="651"/>
      <c r="E6" s="207"/>
      <c r="F6" s="207"/>
      <c r="G6" s="207"/>
      <c r="H6" s="651" t="s">
        <v>337</v>
      </c>
      <c r="I6" s="651"/>
      <c r="K6" s="651" t="s">
        <v>385</v>
      </c>
      <c r="L6" s="651"/>
      <c r="M6" s="651"/>
      <c r="N6" s="651"/>
      <c r="O6" s="651"/>
      <c r="P6" s="651"/>
      <c r="Q6" s="651"/>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c r="BX6" s="208"/>
      <c r="BY6" s="208"/>
      <c r="BZ6" s="208"/>
      <c r="CA6" s="208"/>
      <c r="CB6" s="208"/>
      <c r="CC6" s="208"/>
      <c r="CD6" s="208"/>
      <c r="CE6" s="208"/>
      <c r="CF6" s="208"/>
      <c r="CG6" s="208"/>
      <c r="CH6" s="208"/>
      <c r="CI6" s="208"/>
      <c r="CJ6" s="208"/>
      <c r="CK6" s="208"/>
      <c r="CL6" s="208"/>
      <c r="CM6" s="208"/>
      <c r="CN6" s="208"/>
      <c r="CO6" s="208"/>
      <c r="CP6" s="208"/>
      <c r="CQ6" s="208"/>
      <c r="CR6" s="208"/>
      <c r="CS6" s="208"/>
      <c r="CT6" s="208"/>
      <c r="CU6" s="208"/>
      <c r="CV6" s="208"/>
      <c r="CW6" s="208"/>
      <c r="CX6" s="208"/>
      <c r="CY6" s="208"/>
      <c r="CZ6" s="208"/>
      <c r="DA6" s="208"/>
      <c r="DB6" s="208"/>
      <c r="DC6" s="208"/>
      <c r="DD6" s="208"/>
      <c r="DE6" s="208"/>
      <c r="DF6" s="208"/>
      <c r="DG6" s="208"/>
      <c r="DH6" s="208"/>
      <c r="DI6" s="208"/>
      <c r="DJ6" s="208"/>
      <c r="DK6" s="208"/>
      <c r="DL6" s="208"/>
      <c r="DM6" s="208"/>
      <c r="DN6" s="208"/>
      <c r="DO6" s="208"/>
      <c r="DP6" s="208"/>
      <c r="DQ6" s="208"/>
      <c r="DR6" s="208"/>
      <c r="DS6" s="208"/>
      <c r="DT6" s="208"/>
      <c r="DU6" s="208"/>
      <c r="DV6" s="208"/>
      <c r="DW6" s="208"/>
      <c r="DX6" s="208"/>
      <c r="DY6" s="208"/>
      <c r="DZ6" s="208"/>
      <c r="EA6" s="208"/>
      <c r="EB6" s="208"/>
      <c r="EC6" s="208"/>
      <c r="ED6" s="208"/>
      <c r="EE6" s="208"/>
      <c r="EF6" s="208"/>
      <c r="EG6" s="208"/>
      <c r="EH6" s="208"/>
      <c r="EI6" s="208"/>
      <c r="EJ6" s="208"/>
      <c r="EK6" s="208"/>
      <c r="EL6" s="208"/>
      <c r="EM6" s="208"/>
      <c r="EN6" s="208"/>
      <c r="EO6" s="208"/>
      <c r="EP6" s="208"/>
      <c r="EQ6" s="208"/>
      <c r="ER6" s="208"/>
      <c r="ES6" s="208"/>
      <c r="ET6" s="208"/>
      <c r="EU6" s="208"/>
      <c r="EV6" s="208"/>
      <c r="EW6" s="208"/>
      <c r="EX6" s="208"/>
      <c r="EY6" s="208"/>
      <c r="EZ6" s="208"/>
      <c r="FA6" s="208"/>
      <c r="FB6" s="208"/>
      <c r="FC6" s="208"/>
      <c r="FD6" s="208"/>
      <c r="FE6" s="208"/>
      <c r="FF6" s="208"/>
      <c r="FG6" s="208"/>
      <c r="FH6" s="208"/>
      <c r="FI6" s="208"/>
      <c r="FJ6" s="208"/>
      <c r="FK6" s="208"/>
      <c r="FL6" s="208"/>
      <c r="FM6" s="208"/>
      <c r="FN6" s="208"/>
      <c r="FO6" s="208"/>
      <c r="FP6" s="208"/>
      <c r="FQ6" s="208"/>
      <c r="FR6" s="208"/>
      <c r="FS6" s="208"/>
      <c r="FT6" s="208"/>
      <c r="FU6" s="208"/>
      <c r="FV6" s="208"/>
      <c r="FW6" s="208"/>
      <c r="FX6" s="208"/>
      <c r="FY6" s="208"/>
      <c r="FZ6" s="208"/>
      <c r="GA6" s="208"/>
      <c r="GB6" s="208"/>
      <c r="GC6" s="208"/>
      <c r="GD6" s="208"/>
      <c r="GE6" s="208"/>
      <c r="GF6" s="208"/>
      <c r="GG6" s="208"/>
      <c r="GH6" s="208"/>
      <c r="GI6" s="208"/>
      <c r="GJ6" s="208"/>
      <c r="GK6" s="208"/>
      <c r="GL6" s="208"/>
      <c r="GM6" s="208"/>
      <c r="GN6" s="208"/>
      <c r="GO6" s="208"/>
      <c r="GP6" s="208"/>
      <c r="GQ6" s="208"/>
    </row>
    <row r="7" spans="2:199" s="89" customFormat="1" ht="25.5">
      <c r="B7" s="209"/>
      <c r="C7" s="210" t="s">
        <v>139</v>
      </c>
      <c r="D7" s="211" t="s">
        <v>347</v>
      </c>
      <c r="E7" s="212"/>
      <c r="F7" s="212"/>
      <c r="G7" s="207"/>
      <c r="H7" s="213" t="s">
        <v>335</v>
      </c>
      <c r="I7" s="213" t="s">
        <v>336</v>
      </c>
      <c r="K7" s="214"/>
      <c r="L7" s="648" t="s">
        <v>364</v>
      </c>
      <c r="M7" s="649"/>
      <c r="N7" s="649"/>
      <c r="O7" s="649"/>
      <c r="P7" s="649"/>
      <c r="Q7" s="650"/>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c r="BX7" s="208"/>
      <c r="BY7" s="208"/>
      <c r="BZ7" s="208"/>
      <c r="CA7" s="208"/>
      <c r="CB7" s="208"/>
      <c r="CC7" s="208"/>
      <c r="CD7" s="208"/>
      <c r="CE7" s="208"/>
      <c r="CF7" s="208"/>
      <c r="CG7" s="208"/>
      <c r="CH7" s="208"/>
      <c r="CI7" s="208"/>
      <c r="CJ7" s="208"/>
      <c r="CK7" s="208"/>
      <c r="CL7" s="208"/>
      <c r="CM7" s="208"/>
      <c r="CN7" s="208"/>
      <c r="CO7" s="208"/>
      <c r="CP7" s="208"/>
      <c r="CQ7" s="208"/>
      <c r="CR7" s="208"/>
      <c r="CS7" s="208"/>
      <c r="CT7" s="208"/>
      <c r="CU7" s="208"/>
      <c r="CV7" s="208"/>
      <c r="CW7" s="208"/>
      <c r="CX7" s="208"/>
      <c r="CY7" s="208"/>
      <c r="CZ7" s="208"/>
      <c r="DA7" s="208"/>
      <c r="DB7" s="208"/>
      <c r="DC7" s="208"/>
      <c r="DD7" s="208"/>
      <c r="DE7" s="208"/>
      <c r="DF7" s="208"/>
      <c r="DG7" s="208"/>
      <c r="DH7" s="208"/>
      <c r="DI7" s="208"/>
      <c r="DJ7" s="208"/>
      <c r="DK7" s="208"/>
      <c r="DL7" s="208"/>
      <c r="DM7" s="208"/>
      <c r="DN7" s="208"/>
      <c r="DO7" s="208"/>
      <c r="DP7" s="208"/>
      <c r="DQ7" s="208"/>
      <c r="DR7" s="208"/>
      <c r="DS7" s="208"/>
      <c r="DT7" s="208"/>
      <c r="DU7" s="208"/>
      <c r="DV7" s="208"/>
      <c r="DW7" s="208"/>
      <c r="DX7" s="208"/>
      <c r="DY7" s="208"/>
      <c r="DZ7" s="208"/>
      <c r="EA7" s="208"/>
      <c r="EB7" s="208"/>
      <c r="EC7" s="208"/>
      <c r="ED7" s="208"/>
      <c r="EE7" s="208"/>
      <c r="EF7" s="208"/>
      <c r="EG7" s="208"/>
      <c r="EH7" s="208"/>
      <c r="EI7" s="208"/>
      <c r="EJ7" s="208"/>
      <c r="EK7" s="208"/>
      <c r="EL7" s="208"/>
      <c r="EM7" s="208"/>
      <c r="EN7" s="208"/>
      <c r="EO7" s="208"/>
      <c r="EP7" s="208"/>
      <c r="EQ7" s="208"/>
      <c r="ER7" s="208"/>
      <c r="ES7" s="208"/>
      <c r="ET7" s="208"/>
      <c r="EU7" s="208"/>
      <c r="EV7" s="208"/>
      <c r="EW7" s="208"/>
      <c r="EX7" s="208"/>
      <c r="EY7" s="208"/>
      <c r="EZ7" s="208"/>
      <c r="FA7" s="208"/>
      <c r="FB7" s="208"/>
      <c r="FC7" s="208"/>
      <c r="FD7" s="208"/>
      <c r="FE7" s="208"/>
      <c r="FF7" s="208"/>
      <c r="FG7" s="208"/>
      <c r="FH7" s="208"/>
      <c r="FI7" s="208"/>
      <c r="FJ7" s="208"/>
      <c r="FK7" s="208"/>
      <c r="FL7" s="208"/>
      <c r="FM7" s="208"/>
      <c r="FN7" s="208"/>
      <c r="FO7" s="208"/>
      <c r="FP7" s="208"/>
      <c r="FQ7" s="208"/>
      <c r="FR7" s="208"/>
      <c r="FS7" s="208"/>
      <c r="FT7" s="208"/>
      <c r="FU7" s="208"/>
      <c r="FV7" s="208"/>
      <c r="FW7" s="208"/>
      <c r="FX7" s="208"/>
      <c r="FY7" s="208"/>
      <c r="FZ7" s="208"/>
      <c r="GA7" s="208"/>
      <c r="GB7" s="208"/>
      <c r="GC7" s="208"/>
      <c r="GD7" s="208"/>
      <c r="GE7" s="208"/>
      <c r="GF7" s="208"/>
      <c r="GG7" s="208"/>
      <c r="GH7" s="208"/>
      <c r="GI7" s="208"/>
      <c r="GJ7" s="208"/>
      <c r="GK7" s="208"/>
      <c r="GL7" s="208"/>
      <c r="GM7" s="208"/>
      <c r="GN7" s="208"/>
      <c r="GO7" s="208"/>
      <c r="GP7" s="208"/>
      <c r="GQ7" s="208"/>
    </row>
    <row r="8" spans="1:199" s="89" customFormat="1" ht="15.75">
      <c r="A8" s="209"/>
      <c r="B8" s="215"/>
      <c r="C8" s="216">
        <f>'1. Facility'!B8</f>
        <v>1</v>
      </c>
      <c r="D8" s="217">
        <f>IF(P36&gt;0,P36,"")</f>
      </c>
      <c r="E8" s="653" t="s">
        <v>547</v>
      </c>
      <c r="F8" s="653"/>
      <c r="G8" s="207"/>
      <c r="H8" s="298" t="s">
        <v>338</v>
      </c>
      <c r="I8" s="509">
        <v>1</v>
      </c>
      <c r="K8" s="218">
        <v>1</v>
      </c>
      <c r="L8" s="636" t="s">
        <v>664</v>
      </c>
      <c r="M8" s="637"/>
      <c r="N8" s="637"/>
      <c r="O8" s="637"/>
      <c r="P8" s="637"/>
      <c r="Q8" s="63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c r="BX8" s="208"/>
      <c r="BY8" s="208"/>
      <c r="BZ8" s="208"/>
      <c r="CA8" s="208"/>
      <c r="CB8" s="208"/>
      <c r="CC8" s="208"/>
      <c r="CD8" s="208"/>
      <c r="CE8" s="208"/>
      <c r="CF8" s="208"/>
      <c r="CG8" s="208"/>
      <c r="CH8" s="208"/>
      <c r="CI8" s="208"/>
      <c r="CJ8" s="208"/>
      <c r="CK8" s="208"/>
      <c r="CL8" s="208"/>
      <c r="CM8" s="208"/>
      <c r="CN8" s="208"/>
      <c r="CO8" s="208"/>
      <c r="CP8" s="208"/>
      <c r="CQ8" s="208"/>
      <c r="CR8" s="208"/>
      <c r="CS8" s="208"/>
      <c r="CT8" s="208"/>
      <c r="CU8" s="208"/>
      <c r="CV8" s="208"/>
      <c r="CW8" s="208"/>
      <c r="CX8" s="208"/>
      <c r="CY8" s="208"/>
      <c r="CZ8" s="208"/>
      <c r="DA8" s="208"/>
      <c r="DB8" s="208"/>
      <c r="DC8" s="208"/>
      <c r="DD8" s="208"/>
      <c r="DE8" s="208"/>
      <c r="DF8" s="208"/>
      <c r="DG8" s="208"/>
      <c r="DH8" s="208"/>
      <c r="DI8" s="208"/>
      <c r="DJ8" s="208"/>
      <c r="DK8" s="208"/>
      <c r="DL8" s="208"/>
      <c r="DM8" s="208"/>
      <c r="DN8" s="208"/>
      <c r="DO8" s="208"/>
      <c r="DP8" s="208"/>
      <c r="DQ8" s="208"/>
      <c r="DR8" s="208"/>
      <c r="DS8" s="208"/>
      <c r="DT8" s="208"/>
      <c r="DU8" s="208"/>
      <c r="DV8" s="208"/>
      <c r="DW8" s="208"/>
      <c r="DX8" s="208"/>
      <c r="DY8" s="208"/>
      <c r="DZ8" s="208"/>
      <c r="EA8" s="208"/>
      <c r="EB8" s="208"/>
      <c r="EC8" s="208"/>
      <c r="ED8" s="208"/>
      <c r="EE8" s="208"/>
      <c r="EF8" s="208"/>
      <c r="EG8" s="208"/>
      <c r="EH8" s="208"/>
      <c r="EI8" s="208"/>
      <c r="EJ8" s="208"/>
      <c r="EK8" s="208"/>
      <c r="EL8" s="208"/>
      <c r="EM8" s="208"/>
      <c r="EN8" s="208"/>
      <c r="EO8" s="208"/>
      <c r="EP8" s="208"/>
      <c r="EQ8" s="208"/>
      <c r="ER8" s="208"/>
      <c r="ES8" s="208"/>
      <c r="ET8" s="208"/>
      <c r="EU8" s="208"/>
      <c r="EV8" s="208"/>
      <c r="EW8" s="208"/>
      <c r="EX8" s="208"/>
      <c r="EY8" s="208"/>
      <c r="EZ8" s="208"/>
      <c r="FA8" s="208"/>
      <c r="FB8" s="208"/>
      <c r="FC8" s="208"/>
      <c r="FD8" s="208"/>
      <c r="FE8" s="208"/>
      <c r="FF8" s="208"/>
      <c r="FG8" s="208"/>
      <c r="FH8" s="208"/>
      <c r="FI8" s="208"/>
      <c r="FJ8" s="208"/>
      <c r="FK8" s="208"/>
      <c r="FL8" s="208"/>
      <c r="FM8" s="208"/>
      <c r="FN8" s="208"/>
      <c r="FO8" s="208"/>
      <c r="FP8" s="208"/>
      <c r="FQ8" s="208"/>
      <c r="FR8" s="208"/>
      <c r="FS8" s="208"/>
      <c r="FT8" s="208"/>
      <c r="FU8" s="208"/>
      <c r="FV8" s="208"/>
      <c r="FW8" s="208"/>
      <c r="FX8" s="208"/>
      <c r="FY8" s="208"/>
      <c r="FZ8" s="208"/>
      <c r="GA8" s="208"/>
      <c r="GB8" s="208"/>
      <c r="GC8" s="208"/>
      <c r="GD8" s="208"/>
      <c r="GE8" s="208"/>
      <c r="GF8" s="208"/>
      <c r="GG8" s="208"/>
      <c r="GH8" s="208"/>
      <c r="GI8" s="208"/>
      <c r="GJ8" s="208"/>
      <c r="GK8" s="208"/>
      <c r="GL8" s="208"/>
      <c r="GM8" s="208"/>
      <c r="GN8" s="208"/>
      <c r="GO8" s="208"/>
      <c r="GP8" s="208"/>
      <c r="GQ8" s="208"/>
    </row>
    <row r="9" spans="1:199" s="89" customFormat="1" ht="15.75">
      <c r="A9" s="209"/>
      <c r="B9" s="215"/>
      <c r="C9" s="216">
        <f>'1. Facility'!B9</f>
        <v>2</v>
      </c>
      <c r="D9" s="217">
        <f>IF(P49&gt;0,P49,"")</f>
      </c>
      <c r="E9" s="653"/>
      <c r="F9" s="653"/>
      <c r="G9" s="207"/>
      <c r="H9" s="298" t="s">
        <v>339</v>
      </c>
      <c r="I9" s="509">
        <v>28</v>
      </c>
      <c r="K9" s="214"/>
      <c r="L9" s="636" t="s">
        <v>665</v>
      </c>
      <c r="M9" s="637"/>
      <c r="N9" s="637"/>
      <c r="O9" s="637"/>
      <c r="P9" s="637"/>
      <c r="Q9" s="63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c r="CC9" s="208"/>
      <c r="CD9" s="208"/>
      <c r="CE9" s="208"/>
      <c r="CF9" s="208"/>
      <c r="CG9" s="208"/>
      <c r="CH9" s="208"/>
      <c r="CI9" s="208"/>
      <c r="CJ9" s="208"/>
      <c r="CK9" s="208"/>
      <c r="CL9" s="208"/>
      <c r="CM9" s="208"/>
      <c r="CN9" s="208"/>
      <c r="CO9" s="208"/>
      <c r="CP9" s="208"/>
      <c r="CQ9" s="208"/>
      <c r="CR9" s="208"/>
      <c r="CS9" s="208"/>
      <c r="CT9" s="208"/>
      <c r="CU9" s="208"/>
      <c r="CV9" s="208"/>
      <c r="CW9" s="208"/>
      <c r="CX9" s="208"/>
      <c r="CY9" s="208"/>
      <c r="CZ9" s="208"/>
      <c r="DA9" s="208"/>
      <c r="DB9" s="208"/>
      <c r="DC9" s="208"/>
      <c r="DD9" s="208"/>
      <c r="DE9" s="208"/>
      <c r="DF9" s="208"/>
      <c r="DG9" s="208"/>
      <c r="DH9" s="208"/>
      <c r="DI9" s="208"/>
      <c r="DJ9" s="208"/>
      <c r="DK9" s="208"/>
      <c r="DL9" s="208"/>
      <c r="DM9" s="208"/>
      <c r="DN9" s="208"/>
      <c r="DO9" s="208"/>
      <c r="DP9" s="208"/>
      <c r="DQ9" s="208"/>
      <c r="DR9" s="208"/>
      <c r="DS9" s="208"/>
      <c r="DT9" s="208"/>
      <c r="DU9" s="208"/>
      <c r="DV9" s="208"/>
      <c r="DW9" s="208"/>
      <c r="DX9" s="208"/>
      <c r="DY9" s="208"/>
      <c r="DZ9" s="208"/>
      <c r="EA9" s="208"/>
      <c r="EB9" s="208"/>
      <c r="EC9" s="208"/>
      <c r="ED9" s="208"/>
      <c r="EE9" s="208"/>
      <c r="EF9" s="208"/>
      <c r="EG9" s="208"/>
      <c r="EH9" s="208"/>
      <c r="EI9" s="208"/>
      <c r="EJ9" s="208"/>
      <c r="EK9" s="208"/>
      <c r="EL9" s="208"/>
      <c r="EM9" s="208"/>
      <c r="EN9" s="208"/>
      <c r="EO9" s="208"/>
      <c r="EP9" s="208"/>
      <c r="EQ9" s="208"/>
      <c r="ER9" s="208"/>
      <c r="ES9" s="208"/>
      <c r="ET9" s="208"/>
      <c r="EU9" s="208"/>
      <c r="EV9" s="208"/>
      <c r="EW9" s="208"/>
      <c r="EX9" s="208"/>
      <c r="EY9" s="208"/>
      <c r="EZ9" s="208"/>
      <c r="FA9" s="208"/>
      <c r="FB9" s="208"/>
      <c r="FC9" s="208"/>
      <c r="FD9" s="208"/>
      <c r="FE9" s="208"/>
      <c r="FF9" s="208"/>
      <c r="FG9" s="208"/>
      <c r="FH9" s="208"/>
      <c r="FI9" s="208"/>
      <c r="FJ9" s="208"/>
      <c r="FK9" s="208"/>
      <c r="FL9" s="208"/>
      <c r="FM9" s="208"/>
      <c r="FN9" s="208"/>
      <c r="FO9" s="208"/>
      <c r="FP9" s="208"/>
      <c r="FQ9" s="208"/>
      <c r="FR9" s="208"/>
      <c r="FS9" s="208"/>
      <c r="FT9" s="208"/>
      <c r="FU9" s="208"/>
      <c r="FV9" s="208"/>
      <c r="FW9" s="208"/>
      <c r="FX9" s="208"/>
      <c r="FY9" s="208"/>
      <c r="FZ9" s="208"/>
      <c r="GA9" s="208"/>
      <c r="GB9" s="208"/>
      <c r="GC9" s="208"/>
      <c r="GD9" s="208"/>
      <c r="GE9" s="208"/>
      <c r="GF9" s="208"/>
      <c r="GG9" s="208"/>
      <c r="GH9" s="208"/>
      <c r="GI9" s="208"/>
      <c r="GJ9" s="208"/>
      <c r="GK9" s="208"/>
      <c r="GL9" s="208"/>
      <c r="GM9" s="208"/>
      <c r="GN9" s="208"/>
      <c r="GO9" s="208"/>
      <c r="GP9" s="208"/>
      <c r="GQ9" s="208"/>
    </row>
    <row r="10" spans="1:199" s="89" customFormat="1" ht="15.75">
      <c r="A10" s="209"/>
      <c r="B10" s="215"/>
      <c r="C10" s="216">
        <f>'1. Facility'!B10</f>
        <v>3</v>
      </c>
      <c r="D10" s="217">
        <f>IF(P62&gt;0,P62,"")</f>
      </c>
      <c r="E10" s="653"/>
      <c r="F10" s="653"/>
      <c r="G10" s="207"/>
      <c r="H10" s="298" t="s">
        <v>340</v>
      </c>
      <c r="I10" s="509">
        <v>265</v>
      </c>
      <c r="K10" s="214"/>
      <c r="L10" s="639"/>
      <c r="M10" s="637"/>
      <c r="N10" s="637"/>
      <c r="O10" s="637"/>
      <c r="P10" s="637"/>
      <c r="Q10" s="63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c r="BW10" s="208"/>
      <c r="BX10" s="208"/>
      <c r="BY10" s="208"/>
      <c r="BZ10" s="208"/>
      <c r="CA10" s="208"/>
      <c r="CB10" s="208"/>
      <c r="CC10" s="208"/>
      <c r="CD10" s="208"/>
      <c r="CE10" s="208"/>
      <c r="CF10" s="208"/>
      <c r="CG10" s="208"/>
      <c r="CH10" s="208"/>
      <c r="CI10" s="208"/>
      <c r="CJ10" s="208"/>
      <c r="CK10" s="208"/>
      <c r="CL10" s="208"/>
      <c r="CM10" s="208"/>
      <c r="CN10" s="208"/>
      <c r="CO10" s="208"/>
      <c r="CP10" s="208"/>
      <c r="CQ10" s="208"/>
      <c r="CR10" s="208"/>
      <c r="CS10" s="208"/>
      <c r="CT10" s="208"/>
      <c r="CU10" s="208"/>
      <c r="CV10" s="208"/>
      <c r="CW10" s="208"/>
      <c r="CX10" s="208"/>
      <c r="CY10" s="208"/>
      <c r="CZ10" s="208"/>
      <c r="DA10" s="208"/>
      <c r="DB10" s="208"/>
      <c r="DC10" s="208"/>
      <c r="DD10" s="208"/>
      <c r="DE10" s="208"/>
      <c r="DF10" s="208"/>
      <c r="DG10" s="208"/>
      <c r="DH10" s="208"/>
      <c r="DI10" s="208"/>
      <c r="DJ10" s="208"/>
      <c r="DK10" s="208"/>
      <c r="DL10" s="208"/>
      <c r="DM10" s="208"/>
      <c r="DN10" s="208"/>
      <c r="DO10" s="208"/>
      <c r="DP10" s="208"/>
      <c r="DQ10" s="208"/>
      <c r="DR10" s="208"/>
      <c r="DS10" s="208"/>
      <c r="DT10" s="208"/>
      <c r="DU10" s="208"/>
      <c r="DV10" s="208"/>
      <c r="DW10" s="208"/>
      <c r="DX10" s="208"/>
      <c r="DY10" s="208"/>
      <c r="DZ10" s="208"/>
      <c r="EA10" s="208"/>
      <c r="EB10" s="208"/>
      <c r="EC10" s="208"/>
      <c r="ED10" s="208"/>
      <c r="EE10" s="208"/>
      <c r="EF10" s="208"/>
      <c r="EG10" s="208"/>
      <c r="EH10" s="208"/>
      <c r="EI10" s="208"/>
      <c r="EJ10" s="208"/>
      <c r="EK10" s="208"/>
      <c r="EL10" s="208"/>
      <c r="EM10" s="208"/>
      <c r="EN10" s="208"/>
      <c r="EO10" s="208"/>
      <c r="EP10" s="208"/>
      <c r="EQ10" s="208"/>
      <c r="ER10" s="208"/>
      <c r="ES10" s="208"/>
      <c r="ET10" s="208"/>
      <c r="EU10" s="208"/>
      <c r="EV10" s="208"/>
      <c r="EW10" s="208"/>
      <c r="EX10" s="208"/>
      <c r="EY10" s="208"/>
      <c r="EZ10" s="208"/>
      <c r="FA10" s="208"/>
      <c r="FB10" s="208"/>
      <c r="FC10" s="208"/>
      <c r="FD10" s="208"/>
      <c r="FE10" s="208"/>
      <c r="FF10" s="208"/>
      <c r="FG10" s="208"/>
      <c r="FH10" s="208"/>
      <c r="FI10" s="208"/>
      <c r="FJ10" s="208"/>
      <c r="FK10" s="208"/>
      <c r="FL10" s="208"/>
      <c r="FM10" s="208"/>
      <c r="FN10" s="208"/>
      <c r="FO10" s="208"/>
      <c r="FP10" s="208"/>
      <c r="FQ10" s="208"/>
      <c r="FR10" s="208"/>
      <c r="FS10" s="208"/>
      <c r="FT10" s="208"/>
      <c r="FU10" s="208"/>
      <c r="FV10" s="208"/>
      <c r="FW10" s="208"/>
      <c r="FX10" s="208"/>
      <c r="FY10" s="208"/>
      <c r="FZ10" s="208"/>
      <c r="GA10" s="208"/>
      <c r="GB10" s="208"/>
      <c r="GC10" s="208"/>
      <c r="GD10" s="208"/>
      <c r="GE10" s="208"/>
      <c r="GF10" s="208"/>
      <c r="GG10" s="208"/>
      <c r="GH10" s="208"/>
      <c r="GI10" s="208"/>
      <c r="GJ10" s="208"/>
      <c r="GK10" s="208"/>
      <c r="GL10" s="208"/>
      <c r="GM10" s="208"/>
      <c r="GN10" s="208"/>
      <c r="GO10" s="208"/>
      <c r="GP10" s="208"/>
      <c r="GQ10" s="208"/>
    </row>
    <row r="11" spans="1:199" s="89" customFormat="1" ht="17.25" customHeight="1">
      <c r="A11" s="209"/>
      <c r="B11" s="215"/>
      <c r="C11" s="216">
        <f>'1. Facility'!B11</f>
        <v>4</v>
      </c>
      <c r="D11" s="217">
        <f>IF(P75&gt;0,P75,"")</f>
      </c>
      <c r="E11" s="653"/>
      <c r="F11" s="653"/>
      <c r="G11" s="207"/>
      <c r="K11" s="214"/>
      <c r="L11" s="639"/>
      <c r="M11" s="637"/>
      <c r="N11" s="637"/>
      <c r="O11" s="637"/>
      <c r="P11" s="637"/>
      <c r="Q11" s="63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c r="BW11" s="208"/>
      <c r="BX11" s="208"/>
      <c r="BY11" s="208"/>
      <c r="BZ11" s="208"/>
      <c r="CA11" s="208"/>
      <c r="CB11" s="208"/>
      <c r="CC11" s="208"/>
      <c r="CD11" s="208"/>
      <c r="CE11" s="208"/>
      <c r="CF11" s="208"/>
      <c r="CG11" s="208"/>
      <c r="CH11" s="208"/>
      <c r="CI11" s="208"/>
      <c r="CJ11" s="208"/>
      <c r="CK11" s="208"/>
      <c r="CL11" s="208"/>
      <c r="CM11" s="208"/>
      <c r="CN11" s="208"/>
      <c r="CO11" s="208"/>
      <c r="CP11" s="208"/>
      <c r="CQ11" s="208"/>
      <c r="CR11" s="208"/>
      <c r="CS11" s="208"/>
      <c r="CT11" s="208"/>
      <c r="CU11" s="208"/>
      <c r="CV11" s="208"/>
      <c r="CW11" s="208"/>
      <c r="CX11" s="208"/>
      <c r="CY11" s="208"/>
      <c r="CZ11" s="208"/>
      <c r="DA11" s="208"/>
      <c r="DB11" s="208"/>
      <c r="DC11" s="208"/>
      <c r="DD11" s="208"/>
      <c r="DE11" s="208"/>
      <c r="DF11" s="208"/>
      <c r="DG11" s="208"/>
      <c r="DH11" s="208"/>
      <c r="DI11" s="208"/>
      <c r="DJ11" s="208"/>
      <c r="DK11" s="208"/>
      <c r="DL11" s="208"/>
      <c r="DM11" s="208"/>
      <c r="DN11" s="208"/>
      <c r="DO11" s="208"/>
      <c r="DP11" s="208"/>
      <c r="DQ11" s="208"/>
      <c r="DR11" s="208"/>
      <c r="DS11" s="208"/>
      <c r="DT11" s="208"/>
      <c r="DU11" s="208"/>
      <c r="DV11" s="208"/>
      <c r="DW11" s="208"/>
      <c r="DX11" s="208"/>
      <c r="DY11" s="208"/>
      <c r="DZ11" s="208"/>
      <c r="EA11" s="208"/>
      <c r="EB11" s="208"/>
      <c r="EC11" s="208"/>
      <c r="ED11" s="208"/>
      <c r="EE11" s="208"/>
      <c r="EF11" s="208"/>
      <c r="EG11" s="208"/>
      <c r="EH11" s="208"/>
      <c r="EI11" s="208"/>
      <c r="EJ11" s="208"/>
      <c r="EK11" s="208"/>
      <c r="EL11" s="208"/>
      <c r="EM11" s="208"/>
      <c r="EN11" s="208"/>
      <c r="EO11" s="208"/>
      <c r="EP11" s="208"/>
      <c r="EQ11" s="208"/>
      <c r="ER11" s="208"/>
      <c r="ES11" s="208"/>
      <c r="ET11" s="208"/>
      <c r="EU11" s="208"/>
      <c r="EV11" s="208"/>
      <c r="EW11" s="208"/>
      <c r="EX11" s="208"/>
      <c r="EY11" s="208"/>
      <c r="EZ11" s="208"/>
      <c r="FA11" s="208"/>
      <c r="FB11" s="208"/>
      <c r="FC11" s="208"/>
      <c r="FD11" s="208"/>
      <c r="FE11" s="208"/>
      <c r="FF11" s="208"/>
      <c r="FG11" s="208"/>
      <c r="FH11" s="208"/>
      <c r="FI11" s="208"/>
      <c r="FJ11" s="208"/>
      <c r="FK11" s="208"/>
      <c r="FL11" s="208"/>
      <c r="FM11" s="208"/>
      <c r="FN11" s="208"/>
      <c r="FO11" s="208"/>
      <c r="FP11" s="208"/>
      <c r="FQ11" s="208"/>
      <c r="FR11" s="208"/>
      <c r="FS11" s="208"/>
      <c r="FT11" s="208"/>
      <c r="FU11" s="208"/>
      <c r="FV11" s="208"/>
      <c r="FW11" s="208"/>
      <c r="FX11" s="208"/>
      <c r="FY11" s="208"/>
      <c r="FZ11" s="208"/>
      <c r="GA11" s="208"/>
      <c r="GB11" s="208"/>
      <c r="GC11" s="208"/>
      <c r="GD11" s="208"/>
      <c r="GE11" s="208"/>
      <c r="GF11" s="208"/>
      <c r="GG11" s="208"/>
      <c r="GH11" s="208"/>
      <c r="GI11" s="208"/>
      <c r="GJ11" s="208"/>
      <c r="GK11" s="208"/>
      <c r="GL11" s="208"/>
      <c r="GM11" s="208"/>
      <c r="GN11" s="208"/>
      <c r="GO11" s="208"/>
      <c r="GP11" s="208"/>
      <c r="GQ11" s="208"/>
    </row>
    <row r="12" spans="1:199" s="89" customFormat="1" ht="15" customHeight="1">
      <c r="A12" s="209"/>
      <c r="B12" s="215"/>
      <c r="C12" s="216">
        <f>'1. Facility'!B12</f>
        <v>5</v>
      </c>
      <c r="D12" s="217">
        <f>IF(P88&gt;0,P88,"")</f>
      </c>
      <c r="E12" s="653"/>
      <c r="F12" s="653"/>
      <c r="G12" s="207"/>
      <c r="H12" s="602" t="s">
        <v>361</v>
      </c>
      <c r="I12" s="603"/>
      <c r="K12" s="218">
        <v>2</v>
      </c>
      <c r="L12" s="639" t="s">
        <v>398</v>
      </c>
      <c r="M12" s="637"/>
      <c r="N12" s="637"/>
      <c r="O12" s="637"/>
      <c r="P12" s="637"/>
      <c r="Q12" s="63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c r="BW12" s="208"/>
      <c r="BX12" s="208"/>
      <c r="BY12" s="208"/>
      <c r="BZ12" s="208"/>
      <c r="CA12" s="208"/>
      <c r="CB12" s="208"/>
      <c r="CC12" s="208"/>
      <c r="CD12" s="208"/>
      <c r="CE12" s="208"/>
      <c r="CF12" s="208"/>
      <c r="CG12" s="208"/>
      <c r="CH12" s="208"/>
      <c r="CI12" s="208"/>
      <c r="CJ12" s="208"/>
      <c r="CK12" s="208"/>
      <c r="CL12" s="208"/>
      <c r="CM12" s="208"/>
      <c r="CN12" s="208"/>
      <c r="CO12" s="208"/>
      <c r="CP12" s="208"/>
      <c r="CQ12" s="208"/>
      <c r="CR12" s="208"/>
      <c r="CS12" s="208"/>
      <c r="CT12" s="208"/>
      <c r="CU12" s="208"/>
      <c r="CV12" s="208"/>
      <c r="CW12" s="208"/>
      <c r="CX12" s="208"/>
      <c r="CY12" s="208"/>
      <c r="CZ12" s="208"/>
      <c r="DA12" s="208"/>
      <c r="DB12" s="208"/>
      <c r="DC12" s="208"/>
      <c r="DD12" s="208"/>
      <c r="DE12" s="208"/>
      <c r="DF12" s="208"/>
      <c r="DG12" s="208"/>
      <c r="DH12" s="208"/>
      <c r="DI12" s="208"/>
      <c r="DJ12" s="208"/>
      <c r="DK12" s="208"/>
      <c r="DL12" s="208"/>
      <c r="DM12" s="208"/>
      <c r="DN12" s="208"/>
      <c r="DO12" s="208"/>
      <c r="DP12" s="208"/>
      <c r="DQ12" s="208"/>
      <c r="DR12" s="208"/>
      <c r="DS12" s="208"/>
      <c r="DT12" s="208"/>
      <c r="DU12" s="208"/>
      <c r="DV12" s="208"/>
      <c r="DW12" s="208"/>
      <c r="DX12" s="208"/>
      <c r="DY12" s="208"/>
      <c r="DZ12" s="208"/>
      <c r="EA12" s="208"/>
      <c r="EB12" s="208"/>
      <c r="EC12" s="208"/>
      <c r="ED12" s="208"/>
      <c r="EE12" s="208"/>
      <c r="EF12" s="208"/>
      <c r="EG12" s="208"/>
      <c r="EH12" s="208"/>
      <c r="EI12" s="208"/>
      <c r="EJ12" s="208"/>
      <c r="EK12" s="208"/>
      <c r="EL12" s="208"/>
      <c r="EM12" s="208"/>
      <c r="EN12" s="208"/>
      <c r="EO12" s="208"/>
      <c r="EP12" s="208"/>
      <c r="EQ12" s="208"/>
      <c r="ER12" s="208"/>
      <c r="ES12" s="208"/>
      <c r="ET12" s="208"/>
      <c r="EU12" s="208"/>
      <c r="EV12" s="208"/>
      <c r="EW12" s="208"/>
      <c r="EX12" s="208"/>
      <c r="EY12" s="208"/>
      <c r="EZ12" s="208"/>
      <c r="FA12" s="208"/>
      <c r="FB12" s="208"/>
      <c r="FC12" s="208"/>
      <c r="FD12" s="208"/>
      <c r="FE12" s="208"/>
      <c r="FF12" s="208"/>
      <c r="FG12" s="208"/>
      <c r="FH12" s="208"/>
      <c r="FI12" s="208"/>
      <c r="FJ12" s="208"/>
      <c r="FK12" s="208"/>
      <c r="FL12" s="208"/>
      <c r="FM12" s="208"/>
      <c r="FN12" s="208"/>
      <c r="FO12" s="208"/>
      <c r="FP12" s="208"/>
      <c r="FQ12" s="208"/>
      <c r="FR12" s="208"/>
      <c r="FS12" s="208"/>
      <c r="FT12" s="208"/>
      <c r="FU12" s="208"/>
      <c r="FV12" s="208"/>
      <c r="FW12" s="208"/>
      <c r="FX12" s="208"/>
      <c r="FY12" s="208"/>
      <c r="FZ12" s="208"/>
      <c r="GA12" s="208"/>
      <c r="GB12" s="208"/>
      <c r="GC12" s="208"/>
      <c r="GD12" s="208"/>
      <c r="GE12" s="208"/>
      <c r="GF12" s="208"/>
      <c r="GG12" s="208"/>
      <c r="GH12" s="208"/>
      <c r="GI12" s="208"/>
      <c r="GJ12" s="208"/>
      <c r="GK12" s="208"/>
      <c r="GL12" s="208"/>
      <c r="GM12" s="208"/>
      <c r="GN12" s="208"/>
      <c r="GO12" s="208"/>
      <c r="GP12" s="208"/>
      <c r="GQ12" s="208"/>
    </row>
    <row r="13" spans="1:199" s="89" customFormat="1" ht="16.5" customHeight="1">
      <c r="A13" s="209"/>
      <c r="B13" s="215"/>
      <c r="C13" s="216">
        <f>'1. Facility'!B13</f>
        <v>6</v>
      </c>
      <c r="D13" s="217">
        <f>IF(P101&gt;0,P101,"")</f>
      </c>
      <c r="E13" s="653"/>
      <c r="F13" s="653"/>
      <c r="G13" s="207"/>
      <c r="H13" s="99" t="s">
        <v>356</v>
      </c>
      <c r="I13" s="100" t="s">
        <v>355</v>
      </c>
      <c r="K13" s="214"/>
      <c r="L13" s="639" t="s">
        <v>399</v>
      </c>
      <c r="M13" s="637"/>
      <c r="N13" s="637"/>
      <c r="O13" s="637"/>
      <c r="P13" s="637"/>
      <c r="Q13" s="63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c r="BW13" s="208"/>
      <c r="BX13" s="208"/>
      <c r="BY13" s="208"/>
      <c r="BZ13" s="208"/>
      <c r="CA13" s="208"/>
      <c r="CB13" s="208"/>
      <c r="CC13" s="208"/>
      <c r="CD13" s="208"/>
      <c r="CE13" s="208"/>
      <c r="CF13" s="208"/>
      <c r="CG13" s="208"/>
      <c r="CH13" s="208"/>
      <c r="CI13" s="208"/>
      <c r="CJ13" s="208"/>
      <c r="CK13" s="208"/>
      <c r="CL13" s="208"/>
      <c r="CM13" s="208"/>
      <c r="CN13" s="208"/>
      <c r="CO13" s="208"/>
      <c r="CP13" s="208"/>
      <c r="CQ13" s="208"/>
      <c r="CR13" s="208"/>
      <c r="CS13" s="208"/>
      <c r="CT13" s="208"/>
      <c r="CU13" s="208"/>
      <c r="CV13" s="208"/>
      <c r="CW13" s="208"/>
      <c r="CX13" s="208"/>
      <c r="CY13" s="208"/>
      <c r="CZ13" s="208"/>
      <c r="DA13" s="208"/>
      <c r="DB13" s="208"/>
      <c r="DC13" s="208"/>
      <c r="DD13" s="208"/>
      <c r="DE13" s="208"/>
      <c r="DF13" s="208"/>
      <c r="DG13" s="208"/>
      <c r="DH13" s="208"/>
      <c r="DI13" s="208"/>
      <c r="DJ13" s="208"/>
      <c r="DK13" s="208"/>
      <c r="DL13" s="208"/>
      <c r="DM13" s="208"/>
      <c r="DN13" s="208"/>
      <c r="DO13" s="208"/>
      <c r="DP13" s="208"/>
      <c r="DQ13" s="208"/>
      <c r="DR13" s="208"/>
      <c r="DS13" s="208"/>
      <c r="DT13" s="208"/>
      <c r="DU13" s="208"/>
      <c r="DV13" s="208"/>
      <c r="DW13" s="208"/>
      <c r="DX13" s="208"/>
      <c r="DY13" s="208"/>
      <c r="DZ13" s="208"/>
      <c r="EA13" s="208"/>
      <c r="EB13" s="208"/>
      <c r="EC13" s="208"/>
      <c r="ED13" s="208"/>
      <c r="EE13" s="208"/>
      <c r="EF13" s="208"/>
      <c r="EG13" s="208"/>
      <c r="EH13" s="208"/>
      <c r="EI13" s="208"/>
      <c r="EJ13" s="208"/>
      <c r="EK13" s="208"/>
      <c r="EL13" s="208"/>
      <c r="EM13" s="208"/>
      <c r="EN13" s="208"/>
      <c r="EO13" s="208"/>
      <c r="EP13" s="208"/>
      <c r="EQ13" s="208"/>
      <c r="ER13" s="208"/>
      <c r="ES13" s="208"/>
      <c r="ET13" s="208"/>
      <c r="EU13" s="208"/>
      <c r="EV13" s="208"/>
      <c r="EW13" s="208"/>
      <c r="EX13" s="208"/>
      <c r="EY13" s="208"/>
      <c r="EZ13" s="208"/>
      <c r="FA13" s="208"/>
      <c r="FB13" s="208"/>
      <c r="FC13" s="208"/>
      <c r="FD13" s="208"/>
      <c r="FE13" s="208"/>
      <c r="FF13" s="208"/>
      <c r="FG13" s="208"/>
      <c r="FH13" s="208"/>
      <c r="FI13" s="208"/>
      <c r="FJ13" s="208"/>
      <c r="FK13" s="208"/>
      <c r="FL13" s="208"/>
      <c r="FM13" s="208"/>
      <c r="FN13" s="208"/>
      <c r="FO13" s="208"/>
      <c r="FP13" s="208"/>
      <c r="FQ13" s="208"/>
      <c r="FR13" s="208"/>
      <c r="FS13" s="208"/>
      <c r="FT13" s="208"/>
      <c r="FU13" s="208"/>
      <c r="FV13" s="208"/>
      <c r="FW13" s="208"/>
      <c r="FX13" s="208"/>
      <c r="FY13" s="208"/>
      <c r="FZ13" s="208"/>
      <c r="GA13" s="208"/>
      <c r="GB13" s="208"/>
      <c r="GC13" s="208"/>
      <c r="GD13" s="208"/>
      <c r="GE13" s="208"/>
      <c r="GF13" s="208"/>
      <c r="GG13" s="208"/>
      <c r="GH13" s="208"/>
      <c r="GI13" s="208"/>
      <c r="GJ13" s="208"/>
      <c r="GK13" s="208"/>
      <c r="GL13" s="208"/>
      <c r="GM13" s="208"/>
      <c r="GN13" s="208"/>
      <c r="GO13" s="208"/>
      <c r="GP13" s="208"/>
      <c r="GQ13" s="208"/>
    </row>
    <row r="14" spans="1:199" s="89" customFormat="1" ht="18">
      <c r="A14" s="209"/>
      <c r="B14" s="215"/>
      <c r="C14" s="216">
        <f>'1. Facility'!B14</f>
        <v>7</v>
      </c>
      <c r="D14" s="217">
        <f>IF(P114&gt;0,P114,"")</f>
      </c>
      <c r="E14" s="653"/>
      <c r="F14" s="653"/>
      <c r="G14" s="207"/>
      <c r="H14" s="99" t="s">
        <v>357</v>
      </c>
      <c r="I14" s="101" t="s">
        <v>358</v>
      </c>
      <c r="K14" s="214"/>
      <c r="L14" s="639" t="s">
        <v>475</v>
      </c>
      <c r="M14" s="637"/>
      <c r="N14" s="637"/>
      <c r="O14" s="637"/>
      <c r="P14" s="637"/>
      <c r="Q14" s="63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c r="BX14" s="208"/>
      <c r="BY14" s="208"/>
      <c r="BZ14" s="208"/>
      <c r="CA14" s="208"/>
      <c r="CB14" s="208"/>
      <c r="CC14" s="208"/>
      <c r="CD14" s="208"/>
      <c r="CE14" s="208"/>
      <c r="CF14" s="208"/>
      <c r="CG14" s="208"/>
      <c r="CH14" s="208"/>
      <c r="CI14" s="208"/>
      <c r="CJ14" s="208"/>
      <c r="CK14" s="208"/>
      <c r="CL14" s="208"/>
      <c r="CM14" s="208"/>
      <c r="CN14" s="208"/>
      <c r="CO14" s="208"/>
      <c r="CP14" s="208"/>
      <c r="CQ14" s="208"/>
      <c r="CR14" s="208"/>
      <c r="CS14" s="208"/>
      <c r="CT14" s="208"/>
      <c r="CU14" s="208"/>
      <c r="CV14" s="208"/>
      <c r="CW14" s="208"/>
      <c r="CX14" s="208"/>
      <c r="CY14" s="208"/>
      <c r="CZ14" s="208"/>
      <c r="DA14" s="208"/>
      <c r="DB14" s="208"/>
      <c r="DC14" s="208"/>
      <c r="DD14" s="208"/>
      <c r="DE14" s="208"/>
      <c r="DF14" s="208"/>
      <c r="DG14" s="208"/>
      <c r="DH14" s="208"/>
      <c r="DI14" s="208"/>
      <c r="DJ14" s="208"/>
      <c r="DK14" s="208"/>
      <c r="DL14" s="208"/>
      <c r="DM14" s="208"/>
      <c r="DN14" s="208"/>
      <c r="DO14" s="208"/>
      <c r="DP14" s="208"/>
      <c r="DQ14" s="208"/>
      <c r="DR14" s="208"/>
      <c r="DS14" s="208"/>
      <c r="DT14" s="208"/>
      <c r="DU14" s="208"/>
      <c r="DV14" s="208"/>
      <c r="DW14" s="208"/>
      <c r="DX14" s="208"/>
      <c r="DY14" s="208"/>
      <c r="DZ14" s="208"/>
      <c r="EA14" s="208"/>
      <c r="EB14" s="208"/>
      <c r="EC14" s="208"/>
      <c r="ED14" s="208"/>
      <c r="EE14" s="208"/>
      <c r="EF14" s="208"/>
      <c r="EG14" s="208"/>
      <c r="EH14" s="208"/>
      <c r="EI14" s="208"/>
      <c r="EJ14" s="208"/>
      <c r="EK14" s="208"/>
      <c r="EL14" s="208"/>
      <c r="EM14" s="208"/>
      <c r="EN14" s="208"/>
      <c r="EO14" s="208"/>
      <c r="EP14" s="208"/>
      <c r="EQ14" s="208"/>
      <c r="ER14" s="208"/>
      <c r="ES14" s="208"/>
      <c r="ET14" s="208"/>
      <c r="EU14" s="208"/>
      <c r="EV14" s="208"/>
      <c r="EW14" s="208"/>
      <c r="EX14" s="208"/>
      <c r="EY14" s="208"/>
      <c r="EZ14" s="208"/>
      <c r="FA14" s="208"/>
      <c r="FB14" s="208"/>
      <c r="FC14" s="208"/>
      <c r="FD14" s="208"/>
      <c r="FE14" s="208"/>
      <c r="FF14" s="208"/>
      <c r="FG14" s="208"/>
      <c r="FH14" s="208"/>
      <c r="FI14" s="208"/>
      <c r="FJ14" s="208"/>
      <c r="FK14" s="208"/>
      <c r="FL14" s="208"/>
      <c r="FM14" s="208"/>
      <c r="FN14" s="208"/>
      <c r="FO14" s="208"/>
      <c r="FP14" s="208"/>
      <c r="FQ14" s="208"/>
      <c r="FR14" s="208"/>
      <c r="FS14" s="208"/>
      <c r="FT14" s="208"/>
      <c r="FU14" s="208"/>
      <c r="FV14" s="208"/>
      <c r="FW14" s="208"/>
      <c r="FX14" s="208"/>
      <c r="FY14" s="208"/>
      <c r="FZ14" s="208"/>
      <c r="GA14" s="208"/>
      <c r="GB14" s="208"/>
      <c r="GC14" s="208"/>
      <c r="GD14" s="208"/>
      <c r="GE14" s="208"/>
      <c r="GF14" s="208"/>
      <c r="GG14" s="208"/>
      <c r="GH14" s="208"/>
      <c r="GI14" s="208"/>
      <c r="GJ14" s="208"/>
      <c r="GK14" s="208"/>
      <c r="GL14" s="208"/>
      <c r="GM14" s="208"/>
      <c r="GN14" s="208"/>
      <c r="GO14" s="208"/>
      <c r="GP14" s="208"/>
      <c r="GQ14" s="208"/>
    </row>
    <row r="15" spans="1:199" s="89" customFormat="1" ht="17.25" customHeight="1">
      <c r="A15" s="209"/>
      <c r="B15" s="215"/>
      <c r="C15" s="216">
        <f>'1. Facility'!B15</f>
        <v>8</v>
      </c>
      <c r="D15" s="217">
        <f>IF(P127&gt;0,P127,"")</f>
      </c>
      <c r="E15" s="212"/>
      <c r="F15" s="212"/>
      <c r="G15" s="207"/>
      <c r="H15" s="99" t="s">
        <v>359</v>
      </c>
      <c r="I15" s="102" t="s">
        <v>360</v>
      </c>
      <c r="K15" s="214"/>
      <c r="L15" s="640"/>
      <c r="M15" s="640"/>
      <c r="N15" s="640"/>
      <c r="O15" s="640"/>
      <c r="P15" s="640"/>
      <c r="Q15" s="640"/>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c r="BW15" s="208"/>
      <c r="BX15" s="208"/>
      <c r="BY15" s="208"/>
      <c r="BZ15" s="208"/>
      <c r="CA15" s="208"/>
      <c r="CB15" s="208"/>
      <c r="CC15" s="208"/>
      <c r="CD15" s="208"/>
      <c r="CE15" s="208"/>
      <c r="CF15" s="208"/>
      <c r="CG15" s="208"/>
      <c r="CH15" s="208"/>
      <c r="CI15" s="208"/>
      <c r="CJ15" s="208"/>
      <c r="CK15" s="208"/>
      <c r="CL15" s="208"/>
      <c r="CM15" s="208"/>
      <c r="CN15" s="208"/>
      <c r="CO15" s="208"/>
      <c r="CP15" s="208"/>
      <c r="CQ15" s="208"/>
      <c r="CR15" s="208"/>
      <c r="CS15" s="208"/>
      <c r="CT15" s="208"/>
      <c r="CU15" s="208"/>
      <c r="CV15" s="208"/>
      <c r="CW15" s="208"/>
      <c r="CX15" s="208"/>
      <c r="CY15" s="208"/>
      <c r="CZ15" s="208"/>
      <c r="DA15" s="208"/>
      <c r="DB15" s="208"/>
      <c r="DC15" s="208"/>
      <c r="DD15" s="208"/>
      <c r="DE15" s="208"/>
      <c r="DF15" s="208"/>
      <c r="DG15" s="208"/>
      <c r="DH15" s="208"/>
      <c r="DI15" s="208"/>
      <c r="DJ15" s="208"/>
      <c r="DK15" s="208"/>
      <c r="DL15" s="208"/>
      <c r="DM15" s="208"/>
      <c r="DN15" s="208"/>
      <c r="DO15" s="208"/>
      <c r="DP15" s="208"/>
      <c r="DQ15" s="208"/>
      <c r="DR15" s="208"/>
      <c r="DS15" s="208"/>
      <c r="DT15" s="208"/>
      <c r="DU15" s="208"/>
      <c r="DV15" s="208"/>
      <c r="DW15" s="208"/>
      <c r="DX15" s="208"/>
      <c r="DY15" s="208"/>
      <c r="DZ15" s="208"/>
      <c r="EA15" s="208"/>
      <c r="EB15" s="208"/>
      <c r="EC15" s="208"/>
      <c r="ED15" s="208"/>
      <c r="EE15" s="208"/>
      <c r="EF15" s="208"/>
      <c r="EG15" s="208"/>
      <c r="EH15" s="208"/>
      <c r="EI15" s="208"/>
      <c r="EJ15" s="208"/>
      <c r="EK15" s="208"/>
      <c r="EL15" s="208"/>
      <c r="EM15" s="208"/>
      <c r="EN15" s="208"/>
      <c r="EO15" s="208"/>
      <c r="EP15" s="208"/>
      <c r="EQ15" s="208"/>
      <c r="ER15" s="208"/>
      <c r="ES15" s="208"/>
      <c r="ET15" s="208"/>
      <c r="EU15" s="208"/>
      <c r="EV15" s="208"/>
      <c r="EW15" s="208"/>
      <c r="EX15" s="208"/>
      <c r="EY15" s="208"/>
      <c r="EZ15" s="208"/>
      <c r="FA15" s="208"/>
      <c r="FB15" s="208"/>
      <c r="FC15" s="208"/>
      <c r="FD15" s="208"/>
      <c r="FE15" s="208"/>
      <c r="FF15" s="208"/>
      <c r="FG15" s="208"/>
      <c r="FH15" s="208"/>
      <c r="FI15" s="208"/>
      <c r="FJ15" s="208"/>
      <c r="FK15" s="208"/>
      <c r="FL15" s="208"/>
      <c r="FM15" s="208"/>
      <c r="FN15" s="208"/>
      <c r="FO15" s="208"/>
      <c r="FP15" s="208"/>
      <c r="FQ15" s="208"/>
      <c r="FR15" s="208"/>
      <c r="FS15" s="208"/>
      <c r="FT15" s="208"/>
      <c r="FU15" s="208"/>
      <c r="FV15" s="208"/>
      <c r="FW15" s="208"/>
      <c r="FX15" s="208"/>
      <c r="FY15" s="208"/>
      <c r="FZ15" s="208"/>
      <c r="GA15" s="208"/>
      <c r="GB15" s="208"/>
      <c r="GC15" s="208"/>
      <c r="GD15" s="208"/>
      <c r="GE15" s="208"/>
      <c r="GF15" s="208"/>
      <c r="GG15" s="208"/>
      <c r="GH15" s="208"/>
      <c r="GI15" s="208"/>
      <c r="GJ15" s="208"/>
      <c r="GK15" s="208"/>
      <c r="GL15" s="208"/>
      <c r="GM15" s="208"/>
      <c r="GN15" s="208"/>
      <c r="GO15" s="208"/>
      <c r="GP15" s="208"/>
      <c r="GQ15" s="208"/>
    </row>
    <row r="16" spans="1:199" s="89" customFormat="1" ht="17.25" customHeight="1">
      <c r="A16" s="209"/>
      <c r="B16" s="215"/>
      <c r="C16" s="216">
        <f>'1. Facility'!B16</f>
        <v>9</v>
      </c>
      <c r="D16" s="217">
        <f>IF(P140&gt;0,P140,"")</f>
      </c>
      <c r="E16" s="212"/>
      <c r="F16" s="212"/>
      <c r="G16" s="207"/>
      <c r="H16" s="99" t="s">
        <v>362</v>
      </c>
      <c r="I16" s="99" t="s">
        <v>363</v>
      </c>
      <c r="K16" s="214"/>
      <c r="L16" s="640"/>
      <c r="M16" s="640"/>
      <c r="N16" s="640"/>
      <c r="O16" s="640"/>
      <c r="P16" s="640"/>
      <c r="Q16" s="640"/>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c r="BW16" s="208"/>
      <c r="BX16" s="208"/>
      <c r="BY16" s="208"/>
      <c r="BZ16" s="208"/>
      <c r="CA16" s="208"/>
      <c r="CB16" s="208"/>
      <c r="CC16" s="208"/>
      <c r="CD16" s="208"/>
      <c r="CE16" s="208"/>
      <c r="CF16" s="208"/>
      <c r="CG16" s="208"/>
      <c r="CH16" s="208"/>
      <c r="CI16" s="208"/>
      <c r="CJ16" s="208"/>
      <c r="CK16" s="208"/>
      <c r="CL16" s="208"/>
      <c r="CM16" s="208"/>
      <c r="CN16" s="208"/>
      <c r="CO16" s="208"/>
      <c r="CP16" s="208"/>
      <c r="CQ16" s="208"/>
      <c r="CR16" s="208"/>
      <c r="CS16" s="208"/>
      <c r="CT16" s="208"/>
      <c r="CU16" s="208"/>
      <c r="CV16" s="208"/>
      <c r="CW16" s="208"/>
      <c r="CX16" s="208"/>
      <c r="CY16" s="208"/>
      <c r="CZ16" s="208"/>
      <c r="DA16" s="208"/>
      <c r="DB16" s="208"/>
      <c r="DC16" s="208"/>
      <c r="DD16" s="208"/>
      <c r="DE16" s="208"/>
      <c r="DF16" s="208"/>
      <c r="DG16" s="208"/>
      <c r="DH16" s="208"/>
      <c r="DI16" s="208"/>
      <c r="DJ16" s="208"/>
      <c r="DK16" s="208"/>
      <c r="DL16" s="208"/>
      <c r="DM16" s="208"/>
      <c r="DN16" s="208"/>
      <c r="DO16" s="208"/>
      <c r="DP16" s="208"/>
      <c r="DQ16" s="208"/>
      <c r="DR16" s="208"/>
      <c r="DS16" s="208"/>
      <c r="DT16" s="208"/>
      <c r="DU16" s="208"/>
      <c r="DV16" s="208"/>
      <c r="DW16" s="208"/>
      <c r="DX16" s="208"/>
      <c r="DY16" s="208"/>
      <c r="DZ16" s="208"/>
      <c r="EA16" s="208"/>
      <c r="EB16" s="208"/>
      <c r="EC16" s="208"/>
      <c r="ED16" s="208"/>
      <c r="EE16" s="208"/>
      <c r="EF16" s="208"/>
      <c r="EG16" s="208"/>
      <c r="EH16" s="208"/>
      <c r="EI16" s="208"/>
      <c r="EJ16" s="208"/>
      <c r="EK16" s="208"/>
      <c r="EL16" s="208"/>
      <c r="EM16" s="208"/>
      <c r="EN16" s="208"/>
      <c r="EO16" s="208"/>
      <c r="EP16" s="208"/>
      <c r="EQ16" s="208"/>
      <c r="ER16" s="208"/>
      <c r="ES16" s="208"/>
      <c r="ET16" s="208"/>
      <c r="EU16" s="208"/>
      <c r="EV16" s="208"/>
      <c r="EW16" s="208"/>
      <c r="EX16" s="208"/>
      <c r="EY16" s="208"/>
      <c r="EZ16" s="208"/>
      <c r="FA16" s="208"/>
      <c r="FB16" s="208"/>
      <c r="FC16" s="208"/>
      <c r="FD16" s="208"/>
      <c r="FE16" s="208"/>
      <c r="FF16" s="208"/>
      <c r="FG16" s="208"/>
      <c r="FH16" s="208"/>
      <c r="FI16" s="208"/>
      <c r="FJ16" s="208"/>
      <c r="FK16" s="208"/>
      <c r="FL16" s="208"/>
      <c r="FM16" s="208"/>
      <c r="FN16" s="208"/>
      <c r="FO16" s="208"/>
      <c r="FP16" s="208"/>
      <c r="FQ16" s="208"/>
      <c r="FR16" s="208"/>
      <c r="FS16" s="208"/>
      <c r="FT16" s="208"/>
      <c r="FU16" s="208"/>
      <c r="FV16" s="208"/>
      <c r="FW16" s="208"/>
      <c r="FX16" s="208"/>
      <c r="FY16" s="208"/>
      <c r="FZ16" s="208"/>
      <c r="GA16" s="208"/>
      <c r="GB16" s="208"/>
      <c r="GC16" s="208"/>
      <c r="GD16" s="208"/>
      <c r="GE16" s="208"/>
      <c r="GF16" s="208"/>
      <c r="GG16" s="208"/>
      <c r="GH16" s="208"/>
      <c r="GI16" s="208"/>
      <c r="GJ16" s="208"/>
      <c r="GK16" s="208"/>
      <c r="GL16" s="208"/>
      <c r="GM16" s="208"/>
      <c r="GN16" s="208"/>
      <c r="GO16" s="208"/>
      <c r="GP16" s="208"/>
      <c r="GQ16" s="208"/>
    </row>
    <row r="17" spans="1:199" s="89" customFormat="1" ht="18" customHeight="1">
      <c r="A17" s="209"/>
      <c r="B17" s="215"/>
      <c r="C17" s="216">
        <f>'1. Facility'!B17</f>
        <v>10</v>
      </c>
      <c r="D17" s="217">
        <f>IF(P153&gt;0,P153,"")</f>
      </c>
      <c r="E17" s="212"/>
      <c r="F17" s="212"/>
      <c r="G17" s="207"/>
      <c r="H17" s="219"/>
      <c r="I17" s="219"/>
      <c r="K17" s="214"/>
      <c r="L17" s="639"/>
      <c r="M17" s="637"/>
      <c r="N17" s="637"/>
      <c r="O17" s="637"/>
      <c r="P17" s="637"/>
      <c r="Q17" s="63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c r="BX17" s="208"/>
      <c r="BY17" s="208"/>
      <c r="BZ17" s="208"/>
      <c r="CA17" s="208"/>
      <c r="CB17" s="208"/>
      <c r="CC17" s="208"/>
      <c r="CD17" s="208"/>
      <c r="CE17" s="208"/>
      <c r="CF17" s="208"/>
      <c r="CG17" s="208"/>
      <c r="CH17" s="208"/>
      <c r="CI17" s="208"/>
      <c r="CJ17" s="208"/>
      <c r="CK17" s="208"/>
      <c r="CL17" s="208"/>
      <c r="CM17" s="208"/>
      <c r="CN17" s="208"/>
      <c r="CO17" s="208"/>
      <c r="CP17" s="208"/>
      <c r="CQ17" s="208"/>
      <c r="CR17" s="208"/>
      <c r="CS17" s="208"/>
      <c r="CT17" s="208"/>
      <c r="CU17" s="208"/>
      <c r="CV17" s="208"/>
      <c r="CW17" s="208"/>
      <c r="CX17" s="208"/>
      <c r="CY17" s="208"/>
      <c r="CZ17" s="208"/>
      <c r="DA17" s="208"/>
      <c r="DB17" s="208"/>
      <c r="DC17" s="208"/>
      <c r="DD17" s="208"/>
      <c r="DE17" s="208"/>
      <c r="DF17" s="208"/>
      <c r="DG17" s="208"/>
      <c r="DH17" s="208"/>
      <c r="DI17" s="208"/>
      <c r="DJ17" s="208"/>
      <c r="DK17" s="208"/>
      <c r="DL17" s="208"/>
      <c r="DM17" s="208"/>
      <c r="DN17" s="208"/>
      <c r="DO17" s="208"/>
      <c r="DP17" s="208"/>
      <c r="DQ17" s="208"/>
      <c r="DR17" s="208"/>
      <c r="DS17" s="208"/>
      <c r="DT17" s="208"/>
      <c r="DU17" s="208"/>
      <c r="DV17" s="208"/>
      <c r="DW17" s="208"/>
      <c r="DX17" s="208"/>
      <c r="DY17" s="208"/>
      <c r="DZ17" s="208"/>
      <c r="EA17" s="208"/>
      <c r="EB17" s="208"/>
      <c r="EC17" s="208"/>
      <c r="ED17" s="208"/>
      <c r="EE17" s="208"/>
      <c r="EF17" s="208"/>
      <c r="EG17" s="208"/>
      <c r="EH17" s="208"/>
      <c r="EI17" s="208"/>
      <c r="EJ17" s="208"/>
      <c r="EK17" s="208"/>
      <c r="EL17" s="208"/>
      <c r="EM17" s="208"/>
      <c r="EN17" s="208"/>
      <c r="EO17" s="208"/>
      <c r="EP17" s="208"/>
      <c r="EQ17" s="208"/>
      <c r="ER17" s="208"/>
      <c r="ES17" s="208"/>
      <c r="ET17" s="208"/>
      <c r="EU17" s="208"/>
      <c r="EV17" s="208"/>
      <c r="EW17" s="208"/>
      <c r="EX17" s="208"/>
      <c r="EY17" s="208"/>
      <c r="EZ17" s="208"/>
      <c r="FA17" s="208"/>
      <c r="FB17" s="208"/>
      <c r="FC17" s="208"/>
      <c r="FD17" s="208"/>
      <c r="FE17" s="208"/>
      <c r="FF17" s="208"/>
      <c r="FG17" s="208"/>
      <c r="FH17" s="208"/>
      <c r="FI17" s="208"/>
      <c r="FJ17" s="208"/>
      <c r="FK17" s="208"/>
      <c r="FL17" s="208"/>
      <c r="FM17" s="208"/>
      <c r="FN17" s="208"/>
      <c r="FO17" s="208"/>
      <c r="FP17" s="208"/>
      <c r="FQ17" s="208"/>
      <c r="FR17" s="208"/>
      <c r="FS17" s="208"/>
      <c r="FT17" s="208"/>
      <c r="FU17" s="208"/>
      <c r="FV17" s="208"/>
      <c r="FW17" s="208"/>
      <c r="FX17" s="208"/>
      <c r="FY17" s="208"/>
      <c r="FZ17" s="208"/>
      <c r="GA17" s="208"/>
      <c r="GB17" s="208"/>
      <c r="GC17" s="208"/>
      <c r="GD17" s="208"/>
      <c r="GE17" s="208"/>
      <c r="GF17" s="208"/>
      <c r="GG17" s="208"/>
      <c r="GH17" s="208"/>
      <c r="GI17" s="208"/>
      <c r="GJ17" s="208"/>
      <c r="GK17" s="208"/>
      <c r="GL17" s="208"/>
      <c r="GM17" s="208"/>
      <c r="GN17" s="208"/>
      <c r="GO17" s="208"/>
      <c r="GP17" s="208"/>
      <c r="GQ17" s="208"/>
    </row>
    <row r="18" spans="1:199" s="89" customFormat="1" ht="76.5" customHeight="1">
      <c r="A18" s="88"/>
      <c r="B18" s="88"/>
      <c r="C18" s="88"/>
      <c r="D18" s="74"/>
      <c r="E18" s="207"/>
      <c r="F18" s="207"/>
      <c r="G18" s="207"/>
      <c r="AQ18" s="208"/>
      <c r="AR18" s="208"/>
      <c r="AS18" s="208"/>
      <c r="AT18" s="208"/>
      <c r="AU18" s="208"/>
      <c r="AV18" s="208"/>
      <c r="AW18" s="208"/>
      <c r="AX18" s="208"/>
      <c r="AY18" s="208"/>
      <c r="AZ18" s="208"/>
      <c r="BA18" s="208"/>
      <c r="BB18" s="208"/>
      <c r="BC18" s="208"/>
      <c r="BD18" s="208"/>
      <c r="BE18" s="208"/>
      <c r="BF18" s="208"/>
      <c r="BG18" s="208"/>
      <c r="BH18" s="208"/>
      <c r="BI18" s="208"/>
      <c r="BJ18" s="208"/>
      <c r="BK18" s="208"/>
      <c r="BL18" s="208"/>
      <c r="BM18" s="208"/>
      <c r="BN18" s="208"/>
      <c r="BO18" s="208"/>
      <c r="BP18" s="208"/>
      <c r="BQ18" s="208"/>
      <c r="BR18" s="208"/>
      <c r="BS18" s="208"/>
      <c r="BT18" s="208"/>
      <c r="BU18" s="208"/>
      <c r="BV18" s="208"/>
      <c r="BW18" s="208"/>
      <c r="BX18" s="208"/>
      <c r="BY18" s="208"/>
      <c r="BZ18" s="208"/>
      <c r="CA18" s="208"/>
      <c r="CB18" s="208"/>
      <c r="CC18" s="208"/>
      <c r="CD18" s="208"/>
      <c r="CE18" s="208"/>
      <c r="CF18" s="208"/>
      <c r="CG18" s="208"/>
      <c r="CH18" s="208"/>
      <c r="CI18" s="208"/>
      <c r="CJ18" s="208"/>
      <c r="CK18" s="208"/>
      <c r="CL18" s="208"/>
      <c r="CM18" s="208"/>
      <c r="CN18" s="208"/>
      <c r="CO18" s="208"/>
      <c r="CP18" s="208"/>
      <c r="CQ18" s="208"/>
      <c r="CR18" s="208"/>
      <c r="CS18" s="208"/>
      <c r="CT18" s="208"/>
      <c r="CU18" s="208"/>
      <c r="CV18" s="208"/>
      <c r="CW18" s="208"/>
      <c r="CX18" s="208"/>
      <c r="CY18" s="208"/>
      <c r="CZ18" s="208"/>
      <c r="DA18" s="208"/>
      <c r="DB18" s="208"/>
      <c r="DC18" s="208"/>
      <c r="DD18" s="208"/>
      <c r="DE18" s="208"/>
      <c r="DF18" s="208"/>
      <c r="DG18" s="208"/>
      <c r="DH18" s="208"/>
      <c r="DI18" s="208"/>
      <c r="DJ18" s="208"/>
      <c r="DK18" s="208"/>
      <c r="DL18" s="208"/>
      <c r="DM18" s="208"/>
      <c r="DN18" s="208"/>
      <c r="DO18" s="208"/>
      <c r="DP18" s="208"/>
      <c r="DQ18" s="208"/>
      <c r="DR18" s="208"/>
      <c r="DS18" s="208"/>
      <c r="DT18" s="208"/>
      <c r="DU18" s="208"/>
      <c r="DV18" s="208"/>
      <c r="DW18" s="208"/>
      <c r="DX18" s="208"/>
      <c r="DY18" s="208"/>
      <c r="DZ18" s="208"/>
      <c r="EA18" s="208"/>
      <c r="EB18" s="208"/>
      <c r="EC18" s="208"/>
      <c r="ED18" s="208"/>
      <c r="EE18" s="208"/>
      <c r="EF18" s="208"/>
      <c r="EG18" s="208"/>
      <c r="EH18" s="208"/>
      <c r="EI18" s="208"/>
      <c r="EJ18" s="208"/>
      <c r="EK18" s="208"/>
      <c r="EL18" s="208"/>
      <c r="EM18" s="208"/>
      <c r="EN18" s="208"/>
      <c r="EO18" s="208"/>
      <c r="EP18" s="208"/>
      <c r="EQ18" s="208"/>
      <c r="ER18" s="208"/>
      <c r="ES18" s="208"/>
      <c r="ET18" s="208"/>
      <c r="EU18" s="208"/>
      <c r="EV18" s="208"/>
      <c r="EW18" s="208"/>
      <c r="EX18" s="208"/>
      <c r="EY18" s="208"/>
      <c r="EZ18" s="208"/>
      <c r="FA18" s="208"/>
      <c r="FB18" s="208"/>
      <c r="FC18" s="208"/>
      <c r="FD18" s="208"/>
      <c r="FE18" s="208"/>
      <c r="FF18" s="208"/>
      <c r="FG18" s="208"/>
      <c r="FH18" s="208"/>
      <c r="FI18" s="208"/>
      <c r="FJ18" s="208"/>
      <c r="FK18" s="208"/>
      <c r="FL18" s="208"/>
      <c r="FM18" s="208"/>
      <c r="FN18" s="208"/>
      <c r="FO18" s="208"/>
      <c r="FP18" s="208"/>
      <c r="FQ18" s="208"/>
      <c r="FR18" s="208"/>
      <c r="FS18" s="208"/>
      <c r="FT18" s="208"/>
      <c r="FU18" s="208"/>
      <c r="FV18" s="208"/>
      <c r="FW18" s="208"/>
      <c r="FX18" s="208"/>
      <c r="FY18" s="208"/>
      <c r="FZ18" s="208"/>
      <c r="GA18" s="208"/>
      <c r="GB18" s="208"/>
      <c r="GC18" s="208"/>
      <c r="GD18" s="208"/>
      <c r="GE18" s="208"/>
      <c r="GF18" s="208"/>
      <c r="GG18" s="208"/>
      <c r="GH18" s="208"/>
      <c r="GI18" s="208"/>
      <c r="GJ18" s="208"/>
      <c r="GK18" s="208"/>
      <c r="GL18" s="208"/>
      <c r="GM18" s="208"/>
      <c r="GN18" s="208"/>
      <c r="GO18" s="208"/>
      <c r="GP18" s="208"/>
      <c r="GQ18" s="208"/>
    </row>
    <row r="19" spans="1:199" s="89" customFormat="1" ht="12.75">
      <c r="A19" s="434"/>
      <c r="B19" s="434"/>
      <c r="C19" s="434"/>
      <c r="D19" s="641" t="s">
        <v>145</v>
      </c>
      <c r="E19" s="642"/>
      <c r="F19" s="417"/>
      <c r="G19" s="220"/>
      <c r="H19" s="221"/>
      <c r="I19" s="221"/>
      <c r="J19" s="221"/>
      <c r="K19" s="221"/>
      <c r="L19" s="221"/>
      <c r="M19" s="221"/>
      <c r="N19" s="221"/>
      <c r="O19" s="221"/>
      <c r="P19" s="221"/>
      <c r="Q19" s="221"/>
      <c r="R19" s="221"/>
      <c r="S19" s="221"/>
      <c r="AQ19" s="208"/>
      <c r="AR19" s="208"/>
      <c r="AS19" s="208"/>
      <c r="AT19" s="208"/>
      <c r="AU19" s="208"/>
      <c r="AV19" s="208"/>
      <c r="AW19" s="208"/>
      <c r="AX19" s="208"/>
      <c r="AY19" s="208"/>
      <c r="AZ19" s="208"/>
      <c r="BA19" s="208"/>
      <c r="BB19" s="208"/>
      <c r="BC19" s="208"/>
      <c r="BD19" s="208"/>
      <c r="BE19" s="208"/>
      <c r="BF19" s="208"/>
      <c r="BG19" s="208"/>
      <c r="BH19" s="208"/>
      <c r="BI19" s="208"/>
      <c r="BJ19" s="208"/>
      <c r="BK19" s="208"/>
      <c r="BL19" s="208"/>
      <c r="BM19" s="208"/>
      <c r="BN19" s="208"/>
      <c r="BO19" s="208"/>
      <c r="BP19" s="208"/>
      <c r="BQ19" s="208"/>
      <c r="BR19" s="208"/>
      <c r="BS19" s="208"/>
      <c r="BT19" s="208"/>
      <c r="BU19" s="208"/>
      <c r="BV19" s="208"/>
      <c r="BW19" s="208"/>
      <c r="BX19" s="208"/>
      <c r="BY19" s="208"/>
      <c r="BZ19" s="208"/>
      <c r="CA19" s="208"/>
      <c r="CB19" s="208"/>
      <c r="CC19" s="208"/>
      <c r="CD19" s="208"/>
      <c r="CE19" s="208"/>
      <c r="CF19" s="208"/>
      <c r="CG19" s="208"/>
      <c r="CH19" s="208"/>
      <c r="CI19" s="208"/>
      <c r="CJ19" s="208"/>
      <c r="CK19" s="208"/>
      <c r="CL19" s="208"/>
      <c r="CM19" s="208"/>
      <c r="CN19" s="208"/>
      <c r="CO19" s="208"/>
      <c r="CP19" s="208"/>
      <c r="CQ19" s="208"/>
      <c r="CR19" s="208"/>
      <c r="CS19" s="208"/>
      <c r="CT19" s="208"/>
      <c r="CU19" s="208"/>
      <c r="CV19" s="208"/>
      <c r="CW19" s="208"/>
      <c r="CX19" s="208"/>
      <c r="CY19" s="208"/>
      <c r="CZ19" s="208"/>
      <c r="DA19" s="208"/>
      <c r="DB19" s="208"/>
      <c r="DC19" s="208"/>
      <c r="DD19" s="208"/>
      <c r="DE19" s="208"/>
      <c r="DF19" s="208"/>
      <c r="DG19" s="208"/>
      <c r="DH19" s="208"/>
      <c r="DI19" s="208"/>
      <c r="DJ19" s="208"/>
      <c r="DK19" s="208"/>
      <c r="DL19" s="208"/>
      <c r="DM19" s="208"/>
      <c r="DN19" s="208"/>
      <c r="DO19" s="208"/>
      <c r="DP19" s="208"/>
      <c r="DQ19" s="208"/>
      <c r="DR19" s="208"/>
      <c r="DS19" s="208"/>
      <c r="DT19" s="208"/>
      <c r="DU19" s="208"/>
      <c r="DV19" s="208"/>
      <c r="DW19" s="208"/>
      <c r="DX19" s="208"/>
      <c r="DY19" s="208"/>
      <c r="DZ19" s="208"/>
      <c r="EA19" s="208"/>
      <c r="EB19" s="208"/>
      <c r="EC19" s="208"/>
      <c r="ED19" s="208"/>
      <c r="EE19" s="208"/>
      <c r="EF19" s="208"/>
      <c r="EG19" s="208"/>
      <c r="EH19" s="208"/>
      <c r="EI19" s="208"/>
      <c r="EJ19" s="208"/>
      <c r="EK19" s="208"/>
      <c r="EL19" s="208"/>
      <c r="EM19" s="208"/>
      <c r="EN19" s="208"/>
      <c r="EO19" s="208"/>
      <c r="EP19" s="208"/>
      <c r="EQ19" s="208"/>
      <c r="ER19" s="208"/>
      <c r="ES19" s="208"/>
      <c r="ET19" s="208"/>
      <c r="EU19" s="208"/>
      <c r="EV19" s="208"/>
      <c r="EW19" s="208"/>
      <c r="EX19" s="208"/>
      <c r="EY19" s="208"/>
      <c r="EZ19" s="208"/>
      <c r="FA19" s="208"/>
      <c r="FB19" s="208"/>
      <c r="FC19" s="208"/>
      <c r="FD19" s="208"/>
      <c r="FE19" s="208"/>
      <c r="FF19" s="208"/>
      <c r="FG19" s="208"/>
      <c r="FH19" s="208"/>
      <c r="FI19" s="208"/>
      <c r="FJ19" s="208"/>
      <c r="FK19" s="208"/>
      <c r="FL19" s="208"/>
      <c r="FM19" s="208"/>
      <c r="FN19" s="208"/>
      <c r="FO19" s="208"/>
      <c r="FP19" s="208"/>
      <c r="FQ19" s="208"/>
      <c r="FR19" s="208"/>
      <c r="FS19" s="208"/>
      <c r="FT19" s="208"/>
      <c r="FU19" s="208"/>
      <c r="FV19" s="208"/>
      <c r="FW19" s="208"/>
      <c r="FX19" s="208"/>
      <c r="FY19" s="208"/>
      <c r="FZ19" s="208"/>
      <c r="GA19" s="208"/>
      <c r="GB19" s="208"/>
      <c r="GC19" s="208"/>
      <c r="GD19" s="208"/>
      <c r="GE19" s="208"/>
      <c r="GF19" s="208"/>
      <c r="GG19" s="208"/>
      <c r="GH19" s="208"/>
      <c r="GI19" s="208"/>
      <c r="GJ19" s="208"/>
      <c r="GK19" s="208"/>
      <c r="GL19" s="208"/>
      <c r="GM19" s="208"/>
      <c r="GN19" s="208"/>
      <c r="GO19" s="208"/>
      <c r="GP19" s="208"/>
      <c r="GQ19" s="208"/>
    </row>
    <row r="20" spans="1:19" ht="18" customHeight="1">
      <c r="A20" s="437"/>
      <c r="B20" s="435"/>
      <c r="C20" s="436"/>
      <c r="D20" s="222" t="s">
        <v>33</v>
      </c>
      <c r="E20" s="604"/>
      <c r="F20" s="605"/>
      <c r="G20" s="606"/>
      <c r="H20" s="223"/>
      <c r="I20" s="224"/>
      <c r="J20" s="604"/>
      <c r="K20" s="606"/>
      <c r="L20" s="92"/>
      <c r="M20" s="604"/>
      <c r="N20" s="606"/>
      <c r="O20" s="92"/>
      <c r="P20" s="92"/>
      <c r="Q20" s="604" t="s">
        <v>34</v>
      </c>
      <c r="R20" s="605"/>
      <c r="S20" s="606"/>
    </row>
    <row r="21" spans="1:42" s="229" customFormat="1" ht="18" customHeight="1">
      <c r="A21" s="225" t="s">
        <v>7</v>
      </c>
      <c r="B21" s="225" t="s">
        <v>8</v>
      </c>
      <c r="C21" s="226" t="s">
        <v>9</v>
      </c>
      <c r="D21" s="226" t="s">
        <v>13</v>
      </c>
      <c r="E21" s="227" t="s">
        <v>38</v>
      </c>
      <c r="F21" s="227" t="s">
        <v>10</v>
      </c>
      <c r="G21" s="227" t="s">
        <v>14</v>
      </c>
      <c r="H21" s="227" t="s">
        <v>11</v>
      </c>
      <c r="I21" s="227" t="s">
        <v>56</v>
      </c>
      <c r="J21" s="227" t="s">
        <v>12</v>
      </c>
      <c r="K21" s="227" t="s">
        <v>15</v>
      </c>
      <c r="L21" s="227" t="s">
        <v>39</v>
      </c>
      <c r="M21" s="227" t="s">
        <v>40</v>
      </c>
      <c r="N21" s="227" t="s">
        <v>41</v>
      </c>
      <c r="O21" s="227" t="s">
        <v>57</v>
      </c>
      <c r="P21" s="227" t="s">
        <v>42</v>
      </c>
      <c r="Q21" s="225" t="s">
        <v>43</v>
      </c>
      <c r="R21" s="225" t="s">
        <v>511</v>
      </c>
      <c r="S21" s="225" t="s">
        <v>45</v>
      </c>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row>
    <row r="22" spans="1:42" s="229" customFormat="1" ht="103.5" customHeight="1">
      <c r="A22" s="659" t="s">
        <v>139</v>
      </c>
      <c r="B22" s="659" t="s">
        <v>140</v>
      </c>
      <c r="C22" s="657" t="s">
        <v>384</v>
      </c>
      <c r="D22" s="414" t="s">
        <v>381</v>
      </c>
      <c r="E22" s="414" t="s">
        <v>46</v>
      </c>
      <c r="F22" s="414" t="s">
        <v>520</v>
      </c>
      <c r="G22" s="414" t="s">
        <v>123</v>
      </c>
      <c r="H22" s="415" t="s">
        <v>334</v>
      </c>
      <c r="I22" s="415" t="s">
        <v>333</v>
      </c>
      <c r="J22" s="416" t="s">
        <v>486</v>
      </c>
      <c r="K22" s="416" t="s">
        <v>47</v>
      </c>
      <c r="L22" s="416" t="s">
        <v>131</v>
      </c>
      <c r="M22" s="416" t="s">
        <v>341</v>
      </c>
      <c r="N22" s="416" t="s">
        <v>48</v>
      </c>
      <c r="O22" s="416" t="s">
        <v>133</v>
      </c>
      <c r="P22" s="416" t="s">
        <v>134</v>
      </c>
      <c r="Q22" s="231" t="s">
        <v>28</v>
      </c>
      <c r="R22" s="232" t="s">
        <v>76</v>
      </c>
      <c r="S22" s="233" t="s">
        <v>75</v>
      </c>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row>
    <row r="23" spans="1:42" s="229" customFormat="1" ht="65.25" customHeight="1" thickBot="1">
      <c r="A23" s="658"/>
      <c r="B23" s="658"/>
      <c r="C23" s="658"/>
      <c r="D23" s="234" t="s">
        <v>382</v>
      </c>
      <c r="E23" s="235" t="s">
        <v>510</v>
      </c>
      <c r="F23" s="432" t="s">
        <v>506</v>
      </c>
      <c r="G23" s="236" t="s">
        <v>507</v>
      </c>
      <c r="H23" s="237" t="s">
        <v>506</v>
      </c>
      <c r="I23" s="238" t="s">
        <v>512</v>
      </c>
      <c r="J23" s="239" t="s">
        <v>508</v>
      </c>
      <c r="K23" s="240" t="s">
        <v>513</v>
      </c>
      <c r="L23" s="240" t="s">
        <v>514</v>
      </c>
      <c r="M23" s="239" t="s">
        <v>509</v>
      </c>
      <c r="N23" s="240" t="s">
        <v>515</v>
      </c>
      <c r="O23" s="240" t="s">
        <v>516</v>
      </c>
      <c r="P23" s="240" t="s">
        <v>517</v>
      </c>
      <c r="Q23" s="280" t="s">
        <v>81</v>
      </c>
      <c r="R23" s="280" t="s">
        <v>81</v>
      </c>
      <c r="S23" s="280" t="s">
        <v>81</v>
      </c>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row>
    <row r="24" spans="1:42" s="229" customFormat="1" ht="18" customHeight="1" thickBot="1" thickTop="1">
      <c r="A24" s="643">
        <f>'1. Facility'!B8</f>
        <v>1</v>
      </c>
      <c r="B24" s="48"/>
      <c r="C24" s="241" t="s">
        <v>84</v>
      </c>
      <c r="D24" s="242" t="s">
        <v>518</v>
      </c>
      <c r="E24" s="49"/>
      <c r="F24" s="438">
        <f>'4b. Stationary Comb. Factors'!$C$23/1000000</f>
        <v>0.001026</v>
      </c>
      <c r="G24" s="243">
        <f>IF(E24&gt;0,E24*F24,"")</f>
      </c>
      <c r="H24" s="244">
        <f>'4b. Stationary Comb. Factors'!$K$23</f>
        <v>116.99730000000001</v>
      </c>
      <c r="I24" s="245">
        <f aca="true" t="shared" si="0" ref="I24:I35">IF(E24&gt;0,G24*H24/2000,"")</f>
      </c>
      <c r="J24" s="246">
        <f>'4b. Stationary Comb. Factors'!$K$33</f>
        <v>0.002204585537918871</v>
      </c>
      <c r="K24" s="247">
        <f aca="true" t="shared" si="1" ref="K24:K35">IF(E24&gt;0,G24*J24/2000,"")</f>
      </c>
      <c r="L24" s="247">
        <f aca="true" t="shared" si="2" ref="L24:L35">IF(E24&gt;0,$I$9*K24,"")</f>
      </c>
      <c r="M24" s="248">
        <f>'4b. Stationary Comb. Factors'!$K$44</f>
        <v>0.0002204585537918871</v>
      </c>
      <c r="N24" s="249">
        <f aca="true" t="shared" si="3" ref="N24:N35">IF(E24&gt;0,M24*G24/2000,"")</f>
      </c>
      <c r="O24" s="250">
        <f aca="true" t="shared" si="4" ref="O24:O34">IF(E24&gt;0,$I$10*N24,"")</f>
      </c>
      <c r="P24" s="393">
        <f aca="true" t="shared" si="5" ref="P24:P35">IF(E24&gt;0,I24+L24+O24,"")</f>
      </c>
      <c r="Q24" s="281"/>
      <c r="R24" s="281"/>
      <c r="S24" s="281"/>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row>
    <row r="25" spans="1:42" s="229" customFormat="1" ht="18" customHeight="1" thickBot="1" thickTop="1">
      <c r="A25" s="644"/>
      <c r="B25" s="50"/>
      <c r="C25" s="251" t="s">
        <v>84</v>
      </c>
      <c r="D25" s="230" t="s">
        <v>518</v>
      </c>
      <c r="E25" s="51"/>
      <c r="F25" s="438">
        <f>'4b. Stationary Comb. Factors'!$C$23/1000000</f>
        <v>0.001026</v>
      </c>
      <c r="G25" s="252">
        <f>IF(E25&gt;0,E25*F25,"")</f>
      </c>
      <c r="H25" s="253">
        <f>'4b. Stationary Comb. Factors'!$K$23</f>
        <v>116.99730000000001</v>
      </c>
      <c r="I25" s="254">
        <f t="shared" si="0"/>
      </c>
      <c r="J25" s="255">
        <f>'4b. Stationary Comb. Factors'!$K$33</f>
        <v>0.002204585537918871</v>
      </c>
      <c r="K25" s="256">
        <f t="shared" si="1"/>
      </c>
      <c r="L25" s="256">
        <f t="shared" si="2"/>
      </c>
      <c r="M25" s="257">
        <f>'4b. Stationary Comb. Factors'!$K$44</f>
        <v>0.0002204585537918871</v>
      </c>
      <c r="N25" s="258">
        <f t="shared" si="3"/>
      </c>
      <c r="O25" s="259">
        <f t="shared" si="4"/>
      </c>
      <c r="P25" s="130">
        <f t="shared" si="5"/>
      </c>
      <c r="Q25" s="282"/>
      <c r="R25" s="282"/>
      <c r="S25" s="282"/>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row>
    <row r="26" spans="1:42" s="229" customFormat="1" ht="18" customHeight="1" thickTop="1">
      <c r="A26" s="644"/>
      <c r="B26" s="50"/>
      <c r="C26" s="251" t="s">
        <v>84</v>
      </c>
      <c r="D26" s="230" t="s">
        <v>519</v>
      </c>
      <c r="E26" s="51"/>
      <c r="F26" s="438">
        <f>'4b. Stationary Comb. Factors'!$C$23/1000000</f>
        <v>0.001026</v>
      </c>
      <c r="G26" s="252">
        <f aca="true" t="shared" si="6" ref="G26:G32">IF(E26&gt;0,E26*F26,"")</f>
      </c>
      <c r="H26" s="261">
        <f>'4b. Stationary Comb. Factors'!$K$23</f>
        <v>116.99730000000001</v>
      </c>
      <c r="I26" s="254">
        <f t="shared" si="0"/>
      </c>
      <c r="J26" s="255">
        <f>'4b. Stationary Comb. Factors'!$K$33</f>
        <v>0.002204585537918871</v>
      </c>
      <c r="K26" s="256">
        <f t="shared" si="1"/>
      </c>
      <c r="L26" s="256">
        <f t="shared" si="2"/>
      </c>
      <c r="M26" s="257">
        <f>'4b. Stationary Comb. Factors'!$K$44</f>
        <v>0.0002204585537918871</v>
      </c>
      <c r="N26" s="258">
        <f t="shared" si="3"/>
      </c>
      <c r="O26" s="259">
        <f t="shared" si="4"/>
      </c>
      <c r="P26" s="260">
        <f t="shared" si="5"/>
      </c>
      <c r="Q26" s="282"/>
      <c r="R26" s="282"/>
      <c r="S26" s="282"/>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row>
    <row r="27" spans="1:42" s="229" customFormat="1" ht="18" customHeight="1">
      <c r="A27" s="644"/>
      <c r="B27" s="50"/>
      <c r="C27" s="251" t="s">
        <v>51</v>
      </c>
      <c r="D27" s="230" t="s">
        <v>519</v>
      </c>
      <c r="E27" s="51"/>
      <c r="F27" s="439">
        <f>'4b. Stationary Comb. Factors'!$C$18/42</f>
        <v>0.0021666666666666666</v>
      </c>
      <c r="G27" s="252">
        <f t="shared" si="6"/>
      </c>
      <c r="H27" s="262">
        <f>'4b. Stationary Comb. Factors'!$K$18</f>
        <v>138.62835</v>
      </c>
      <c r="I27" s="254">
        <f t="shared" si="0"/>
      </c>
      <c r="J27" s="255">
        <f>'4b. Stationary Comb. Factors'!$K$33</f>
        <v>0.002204585537918871</v>
      </c>
      <c r="K27" s="256">
        <f t="shared" si="1"/>
      </c>
      <c r="L27" s="256">
        <f t="shared" si="2"/>
      </c>
      <c r="M27" s="257">
        <f>'4b. Stationary Comb. Factors'!$K$44</f>
        <v>0.0002204585537918871</v>
      </c>
      <c r="N27" s="258">
        <f t="shared" si="3"/>
      </c>
      <c r="O27" s="259">
        <f t="shared" si="4"/>
      </c>
      <c r="P27" s="260">
        <f t="shared" si="5"/>
      </c>
      <c r="Q27" s="282"/>
      <c r="R27" s="282"/>
      <c r="S27" s="282"/>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row>
    <row r="28" spans="1:42" s="229" customFormat="1" ht="18" customHeight="1">
      <c r="A28" s="644"/>
      <c r="B28" s="50"/>
      <c r="C28" s="251" t="s">
        <v>51</v>
      </c>
      <c r="D28" s="230" t="s">
        <v>519</v>
      </c>
      <c r="E28" s="51"/>
      <c r="F28" s="439">
        <f>'4b. Stationary Comb. Factors'!$C$18/42</f>
        <v>0.0021666666666666666</v>
      </c>
      <c r="G28" s="252">
        <f t="shared" si="6"/>
      </c>
      <c r="H28" s="262">
        <f>'4b. Stationary Comb. Factors'!$K$18</f>
        <v>138.62835</v>
      </c>
      <c r="I28" s="254">
        <f t="shared" si="0"/>
      </c>
      <c r="J28" s="263">
        <f>'4b. Stationary Comb. Factors'!$K$33</f>
        <v>0.002204585537918871</v>
      </c>
      <c r="K28" s="256">
        <f t="shared" si="1"/>
      </c>
      <c r="L28" s="256">
        <f t="shared" si="2"/>
      </c>
      <c r="M28" s="264">
        <f>'4b. Stationary Comb. Factors'!$K$44</f>
        <v>0.0002204585537918871</v>
      </c>
      <c r="N28" s="258">
        <f t="shared" si="3"/>
      </c>
      <c r="O28" s="259">
        <f t="shared" si="4"/>
      </c>
      <c r="P28" s="260">
        <f t="shared" si="5"/>
      </c>
      <c r="Q28" s="282"/>
      <c r="R28" s="282"/>
      <c r="S28" s="282"/>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row>
    <row r="29" spans="1:42" s="229" customFormat="1" ht="18" customHeight="1">
      <c r="A29" s="644"/>
      <c r="B29" s="50"/>
      <c r="C29" s="251" t="s">
        <v>474</v>
      </c>
      <c r="D29" s="230" t="s">
        <v>519</v>
      </c>
      <c r="E29" s="51"/>
      <c r="F29" s="439">
        <f>'4b. Stationary Comb. Factors'!$C$15/42</f>
        <v>0.003285714285714286</v>
      </c>
      <c r="G29" s="252">
        <f t="shared" si="6"/>
      </c>
      <c r="H29" s="262">
        <f>'4b. Stationary Comb. Factors'!$K$15</f>
        <v>163.0818</v>
      </c>
      <c r="I29" s="254">
        <f t="shared" si="0"/>
      </c>
      <c r="J29" s="255">
        <f>'4b. Stationary Comb. Factors'!$K$31</f>
        <v>0.006613756613756613</v>
      </c>
      <c r="K29" s="256">
        <f t="shared" si="1"/>
      </c>
      <c r="L29" s="256">
        <f t="shared" si="2"/>
      </c>
      <c r="M29" s="257">
        <f>'4b. Stationary Comb. Factors'!$K$42</f>
        <v>0.0013227513227513227</v>
      </c>
      <c r="N29" s="258">
        <f t="shared" si="3"/>
      </c>
      <c r="O29" s="259">
        <f t="shared" si="4"/>
      </c>
      <c r="P29" s="260">
        <f t="shared" si="5"/>
      </c>
      <c r="Q29" s="282"/>
      <c r="R29" s="282"/>
      <c r="S29" s="282"/>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row>
    <row r="30" spans="1:42" s="229" customFormat="1" ht="18" customHeight="1">
      <c r="A30" s="644"/>
      <c r="B30" s="50"/>
      <c r="C30" s="251" t="s">
        <v>474</v>
      </c>
      <c r="D30" s="230" t="s">
        <v>519</v>
      </c>
      <c r="E30" s="51"/>
      <c r="F30" s="439">
        <f>'4b. Stationary Comb. Factors'!$C$15/42</f>
        <v>0.003285714285714286</v>
      </c>
      <c r="G30" s="252">
        <f t="shared" si="6"/>
      </c>
      <c r="H30" s="262">
        <f>'4b. Stationary Comb. Factors'!$K$15</f>
        <v>163.0818</v>
      </c>
      <c r="I30" s="254">
        <f t="shared" si="0"/>
      </c>
      <c r="J30" s="255">
        <f>'4b. Stationary Comb. Factors'!$K$31</f>
        <v>0.006613756613756613</v>
      </c>
      <c r="K30" s="256">
        <f t="shared" si="1"/>
      </c>
      <c r="L30" s="256">
        <f t="shared" si="2"/>
      </c>
      <c r="M30" s="257">
        <f>'4b. Stationary Comb. Factors'!$K$42</f>
        <v>0.0013227513227513227</v>
      </c>
      <c r="N30" s="258">
        <f t="shared" si="3"/>
      </c>
      <c r="O30" s="259">
        <f t="shared" si="4"/>
      </c>
      <c r="P30" s="260">
        <f t="shared" si="5"/>
      </c>
      <c r="Q30" s="282"/>
      <c r="R30" s="282"/>
      <c r="S30" s="282"/>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row>
    <row r="31" spans="1:42" s="229" customFormat="1" ht="18" customHeight="1">
      <c r="A31" s="644"/>
      <c r="B31" s="50"/>
      <c r="C31" s="251" t="s">
        <v>52</v>
      </c>
      <c r="D31" s="230" t="s">
        <v>519</v>
      </c>
      <c r="E31" s="51"/>
      <c r="F31" s="439">
        <f>'4b. Stationary Comb. Factors'!$C$13/42</f>
        <v>0.0033333333333333335</v>
      </c>
      <c r="G31" s="252">
        <f t="shared" si="6"/>
      </c>
      <c r="H31" s="262">
        <f>'4b. Stationary Comb. Factors'!$K$13</f>
        <v>160.81065</v>
      </c>
      <c r="I31" s="254">
        <f t="shared" si="0"/>
      </c>
      <c r="J31" s="255">
        <f>'4b. Stationary Comb. Factors'!$K$31</f>
        <v>0.006613756613756613</v>
      </c>
      <c r="K31" s="256">
        <f t="shared" si="1"/>
      </c>
      <c r="L31" s="256">
        <f t="shared" si="2"/>
      </c>
      <c r="M31" s="257">
        <f>'4b. Stationary Comb. Factors'!$K$42</f>
        <v>0.0013227513227513227</v>
      </c>
      <c r="N31" s="258">
        <f t="shared" si="3"/>
      </c>
      <c r="O31" s="259">
        <f t="shared" si="4"/>
      </c>
      <c r="P31" s="260">
        <f t="shared" si="5"/>
      </c>
      <c r="Q31" s="282"/>
      <c r="R31" s="282"/>
      <c r="S31" s="282"/>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row>
    <row r="32" spans="1:42" s="229" customFormat="1" ht="18" customHeight="1">
      <c r="A32" s="644"/>
      <c r="B32" s="50"/>
      <c r="C32" s="251" t="s">
        <v>52</v>
      </c>
      <c r="D32" s="230" t="s">
        <v>519</v>
      </c>
      <c r="E32" s="51"/>
      <c r="F32" s="439">
        <f>'4b. Stationary Comb. Factors'!$C$13/42</f>
        <v>0.0033333333333333335</v>
      </c>
      <c r="G32" s="252">
        <f t="shared" si="6"/>
      </c>
      <c r="H32" s="262">
        <f>78.8*2.2</f>
        <v>173.36</v>
      </c>
      <c r="I32" s="254">
        <f t="shared" si="0"/>
      </c>
      <c r="J32" s="255">
        <f>'4b. Stationary Comb. Factors'!$K$31</f>
        <v>0.006613756613756613</v>
      </c>
      <c r="K32" s="256">
        <f t="shared" si="1"/>
      </c>
      <c r="L32" s="256">
        <f t="shared" si="2"/>
      </c>
      <c r="M32" s="257">
        <f>'4b. Stationary Comb. Factors'!$K$42</f>
        <v>0.0013227513227513227</v>
      </c>
      <c r="N32" s="258">
        <f t="shared" si="3"/>
      </c>
      <c r="O32" s="259">
        <f t="shared" si="4"/>
      </c>
      <c r="P32" s="260">
        <f t="shared" si="5"/>
      </c>
      <c r="Q32" s="282"/>
      <c r="R32" s="282"/>
      <c r="S32" s="282"/>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row>
    <row r="33" spans="1:42" s="229" customFormat="1" ht="18" customHeight="1">
      <c r="A33" s="644"/>
      <c r="B33" s="50"/>
      <c r="C33" s="251"/>
      <c r="D33" s="230"/>
      <c r="E33" s="51"/>
      <c r="F33" s="433"/>
      <c r="G33" s="252"/>
      <c r="H33" s="265"/>
      <c r="I33" s="254">
        <f t="shared" si="0"/>
      </c>
      <c r="J33" s="255"/>
      <c r="K33" s="256">
        <f t="shared" si="1"/>
      </c>
      <c r="L33" s="256">
        <f t="shared" si="2"/>
      </c>
      <c r="M33" s="257"/>
      <c r="N33" s="258">
        <f t="shared" si="3"/>
      </c>
      <c r="O33" s="259">
        <f t="shared" si="4"/>
      </c>
      <c r="P33" s="260">
        <f t="shared" si="5"/>
      </c>
      <c r="Q33" s="282"/>
      <c r="R33" s="282"/>
      <c r="S33" s="282"/>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row>
    <row r="34" spans="1:42" s="229" customFormat="1" ht="18" customHeight="1">
      <c r="A34" s="644"/>
      <c r="B34" s="50"/>
      <c r="C34" s="251"/>
      <c r="D34" s="230"/>
      <c r="E34" s="51"/>
      <c r="F34" s="433"/>
      <c r="G34" s="252"/>
      <c r="H34" s="265"/>
      <c r="I34" s="254">
        <f t="shared" si="0"/>
      </c>
      <c r="J34" s="255"/>
      <c r="K34" s="256">
        <f t="shared" si="1"/>
      </c>
      <c r="L34" s="256">
        <f t="shared" si="2"/>
      </c>
      <c r="M34" s="257"/>
      <c r="N34" s="258">
        <f t="shared" si="3"/>
      </c>
      <c r="O34" s="259">
        <f t="shared" si="4"/>
      </c>
      <c r="P34" s="394">
        <f t="shared" si="5"/>
      </c>
      <c r="Q34" s="282"/>
      <c r="R34" s="282"/>
      <c r="S34" s="282"/>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row>
    <row r="35" spans="1:42" s="229" customFormat="1" ht="18" customHeight="1">
      <c r="A35" s="644"/>
      <c r="B35" s="50"/>
      <c r="C35" s="251"/>
      <c r="D35" s="230"/>
      <c r="E35" s="51"/>
      <c r="F35" s="433"/>
      <c r="G35" s="252"/>
      <c r="H35" s="265"/>
      <c r="I35" s="254">
        <f t="shared" si="0"/>
      </c>
      <c r="J35" s="255"/>
      <c r="K35" s="256">
        <f t="shared" si="1"/>
      </c>
      <c r="L35" s="256">
        <f t="shared" si="2"/>
      </c>
      <c r="M35" s="257"/>
      <c r="N35" s="258">
        <f t="shared" si="3"/>
      </c>
      <c r="O35" s="259"/>
      <c r="P35" s="394">
        <f t="shared" si="5"/>
      </c>
      <c r="Q35" s="282"/>
      <c r="R35" s="282"/>
      <c r="S35" s="282"/>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row>
    <row r="36" spans="1:42" s="268" customFormat="1" ht="22.5" customHeight="1" thickBot="1">
      <c r="A36" s="645"/>
      <c r="B36" s="654" t="s">
        <v>383</v>
      </c>
      <c r="C36" s="655"/>
      <c r="D36" s="655"/>
      <c r="E36" s="655"/>
      <c r="F36" s="655"/>
      <c r="G36" s="655"/>
      <c r="H36" s="655"/>
      <c r="I36" s="655"/>
      <c r="J36" s="655"/>
      <c r="K36" s="655"/>
      <c r="L36" s="655"/>
      <c r="M36" s="655"/>
      <c r="N36" s="655"/>
      <c r="O36" s="656"/>
      <c r="P36" s="266">
        <f>SUM(P24:P35)</f>
        <v>0</v>
      </c>
      <c r="Q36" s="282"/>
      <c r="R36" s="282"/>
      <c r="S36" s="282"/>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row>
    <row r="37" spans="1:42" s="229" customFormat="1" ht="18" customHeight="1" thickBot="1" thickTop="1">
      <c r="A37" s="643">
        <f>'1. Facility'!B9</f>
        <v>2</v>
      </c>
      <c r="B37" s="48"/>
      <c r="C37" s="241" t="s">
        <v>84</v>
      </c>
      <c r="D37" s="242" t="s">
        <v>518</v>
      </c>
      <c r="E37" s="49"/>
      <c r="F37" s="438">
        <f>'4b. Stationary Comb. Factors'!$C$23/1000000</f>
        <v>0.001026</v>
      </c>
      <c r="G37" s="243">
        <f>IF(E37&gt;0,E37*F37,"")</f>
      </c>
      <c r="H37" s="244">
        <f>'4b. Stationary Comb. Factors'!$K$23</f>
        <v>116.99730000000001</v>
      </c>
      <c r="I37" s="245">
        <f aca="true" t="shared" si="7" ref="I37:I48">IF(E37&gt;0,G37*H37/2000,"")</f>
      </c>
      <c r="J37" s="246">
        <f>'4b. Stationary Comb. Factors'!$K$33</f>
        <v>0.002204585537918871</v>
      </c>
      <c r="K37" s="247">
        <f aca="true" t="shared" si="8" ref="K37:K48">IF(E37&gt;0,G37*J37/2000,"")</f>
      </c>
      <c r="L37" s="247">
        <f aca="true" t="shared" si="9" ref="L37:L48">IF(E37&gt;0,$I$9*K37,"")</f>
      </c>
      <c r="M37" s="248">
        <f>'4b. Stationary Comb. Factors'!$K$44</f>
        <v>0.0002204585537918871</v>
      </c>
      <c r="N37" s="249">
        <f aca="true" t="shared" si="10" ref="N37:N48">IF(E37&gt;0,M37*G37/2000,"")</f>
      </c>
      <c r="O37" s="250">
        <f aca="true" t="shared" si="11" ref="O37:O47">IF(E37&gt;0,$I$10*N37,"")</f>
      </c>
      <c r="P37" s="393">
        <f aca="true" t="shared" si="12" ref="P37:P48">IF(E37&gt;0,I37+L37+O37,"")</f>
      </c>
      <c r="Q37" s="281"/>
      <c r="R37" s="281"/>
      <c r="S37" s="281"/>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row>
    <row r="38" spans="1:42" s="229" customFormat="1" ht="18" customHeight="1" thickBot="1" thickTop="1">
      <c r="A38" s="644"/>
      <c r="B38" s="50"/>
      <c r="C38" s="251" t="s">
        <v>84</v>
      </c>
      <c r="D38" s="230" t="s">
        <v>518</v>
      </c>
      <c r="E38" s="51"/>
      <c r="F38" s="438">
        <f>'4b. Stationary Comb. Factors'!$C$23/1000000</f>
        <v>0.001026</v>
      </c>
      <c r="G38" s="252">
        <f>IF(E38&gt;0,E38*F38,"")</f>
      </c>
      <c r="H38" s="253">
        <f>'4b. Stationary Comb. Factors'!$K$23</f>
        <v>116.99730000000001</v>
      </c>
      <c r="I38" s="254">
        <f t="shared" si="7"/>
      </c>
      <c r="J38" s="255">
        <f>'4b. Stationary Comb. Factors'!$K$33</f>
        <v>0.002204585537918871</v>
      </c>
      <c r="K38" s="256">
        <f t="shared" si="8"/>
      </c>
      <c r="L38" s="256">
        <f t="shared" si="9"/>
      </c>
      <c r="M38" s="257">
        <f>'4b. Stationary Comb. Factors'!$K$44</f>
        <v>0.0002204585537918871</v>
      </c>
      <c r="N38" s="258">
        <f t="shared" si="10"/>
      </c>
      <c r="O38" s="259">
        <f t="shared" si="11"/>
      </c>
      <c r="P38" s="130">
        <f t="shared" si="12"/>
      </c>
      <c r="Q38" s="282"/>
      <c r="R38" s="282"/>
      <c r="S38" s="282"/>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row>
    <row r="39" spans="1:42" s="229" customFormat="1" ht="18" customHeight="1" thickTop="1">
      <c r="A39" s="644"/>
      <c r="B39" s="50"/>
      <c r="C39" s="251" t="s">
        <v>84</v>
      </c>
      <c r="D39" s="230" t="s">
        <v>519</v>
      </c>
      <c r="E39" s="51"/>
      <c r="F39" s="438">
        <f>'4b. Stationary Comb. Factors'!$C$23/1000000</f>
        <v>0.001026</v>
      </c>
      <c r="G39" s="252">
        <f aca="true" t="shared" si="13" ref="G39:G45">IF(E39&gt;0,E39*F39,"")</f>
      </c>
      <c r="H39" s="261">
        <f>'4b. Stationary Comb. Factors'!$K$23</f>
        <v>116.99730000000001</v>
      </c>
      <c r="I39" s="254">
        <f t="shared" si="7"/>
      </c>
      <c r="J39" s="255">
        <f>'4b. Stationary Comb. Factors'!$K$33</f>
        <v>0.002204585537918871</v>
      </c>
      <c r="K39" s="256">
        <f t="shared" si="8"/>
      </c>
      <c r="L39" s="256">
        <f t="shared" si="9"/>
      </c>
      <c r="M39" s="257">
        <f>'4b. Stationary Comb. Factors'!$K$44</f>
        <v>0.0002204585537918871</v>
      </c>
      <c r="N39" s="258">
        <f t="shared" si="10"/>
      </c>
      <c r="O39" s="259">
        <f t="shared" si="11"/>
      </c>
      <c r="P39" s="260">
        <f t="shared" si="12"/>
      </c>
      <c r="Q39" s="282"/>
      <c r="R39" s="282"/>
      <c r="S39" s="282"/>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row>
    <row r="40" spans="1:42" s="229" customFormat="1" ht="18" customHeight="1">
      <c r="A40" s="644"/>
      <c r="B40" s="50"/>
      <c r="C40" s="251" t="s">
        <v>51</v>
      </c>
      <c r="D40" s="230" t="s">
        <v>519</v>
      </c>
      <c r="E40" s="51"/>
      <c r="F40" s="439">
        <f>'4b. Stationary Comb. Factors'!$C$18/42</f>
        <v>0.0021666666666666666</v>
      </c>
      <c r="G40" s="252">
        <f t="shared" si="13"/>
      </c>
      <c r="H40" s="262">
        <f>'4b. Stationary Comb. Factors'!$K$18</f>
        <v>138.62835</v>
      </c>
      <c r="I40" s="254">
        <f t="shared" si="7"/>
      </c>
      <c r="J40" s="255">
        <f>'4b. Stationary Comb. Factors'!$K$33</f>
        <v>0.002204585537918871</v>
      </c>
      <c r="K40" s="256">
        <f t="shared" si="8"/>
      </c>
      <c r="L40" s="256">
        <f t="shared" si="9"/>
      </c>
      <c r="M40" s="257">
        <f>'4b. Stationary Comb. Factors'!$K$44</f>
        <v>0.0002204585537918871</v>
      </c>
      <c r="N40" s="258">
        <f t="shared" si="10"/>
      </c>
      <c r="O40" s="259">
        <f t="shared" si="11"/>
      </c>
      <c r="P40" s="260">
        <f t="shared" si="12"/>
      </c>
      <c r="Q40" s="282"/>
      <c r="R40" s="282"/>
      <c r="S40" s="282"/>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row>
    <row r="41" spans="1:42" s="229" customFormat="1" ht="18" customHeight="1">
      <c r="A41" s="644"/>
      <c r="B41" s="50"/>
      <c r="C41" s="251" t="s">
        <v>51</v>
      </c>
      <c r="D41" s="230" t="s">
        <v>519</v>
      </c>
      <c r="E41" s="51"/>
      <c r="F41" s="439">
        <f>'4b. Stationary Comb. Factors'!$C$18/42</f>
        <v>0.0021666666666666666</v>
      </c>
      <c r="G41" s="252">
        <f t="shared" si="13"/>
      </c>
      <c r="H41" s="262">
        <f>'4b. Stationary Comb. Factors'!$K$18</f>
        <v>138.62835</v>
      </c>
      <c r="I41" s="254">
        <f t="shared" si="7"/>
      </c>
      <c r="J41" s="263">
        <f>'4b. Stationary Comb. Factors'!$K$33</f>
        <v>0.002204585537918871</v>
      </c>
      <c r="K41" s="256">
        <f t="shared" si="8"/>
      </c>
      <c r="L41" s="256">
        <f t="shared" si="9"/>
      </c>
      <c r="M41" s="264">
        <f>'4b. Stationary Comb. Factors'!$K$44</f>
        <v>0.0002204585537918871</v>
      </c>
      <c r="N41" s="258">
        <f t="shared" si="10"/>
      </c>
      <c r="O41" s="259">
        <f t="shared" si="11"/>
      </c>
      <c r="P41" s="260">
        <f t="shared" si="12"/>
      </c>
      <c r="Q41" s="282"/>
      <c r="R41" s="282"/>
      <c r="S41" s="282"/>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row>
    <row r="42" spans="1:42" s="229" customFormat="1" ht="18" customHeight="1">
      <c r="A42" s="644"/>
      <c r="B42" s="50"/>
      <c r="C42" s="251" t="s">
        <v>474</v>
      </c>
      <c r="D42" s="230" t="s">
        <v>519</v>
      </c>
      <c r="E42" s="51"/>
      <c r="F42" s="439">
        <f>'4b. Stationary Comb. Factors'!$C$15/42</f>
        <v>0.003285714285714286</v>
      </c>
      <c r="G42" s="252">
        <f t="shared" si="13"/>
      </c>
      <c r="H42" s="262">
        <f>'4b. Stationary Comb. Factors'!$K$15</f>
        <v>163.0818</v>
      </c>
      <c r="I42" s="254">
        <f t="shared" si="7"/>
      </c>
      <c r="J42" s="255">
        <f>'4b. Stationary Comb. Factors'!$K$31</f>
        <v>0.006613756613756613</v>
      </c>
      <c r="K42" s="256">
        <f t="shared" si="8"/>
      </c>
      <c r="L42" s="256">
        <f t="shared" si="9"/>
      </c>
      <c r="M42" s="257">
        <f>'4b. Stationary Comb. Factors'!$K$42</f>
        <v>0.0013227513227513227</v>
      </c>
      <c r="N42" s="258">
        <f t="shared" si="10"/>
      </c>
      <c r="O42" s="259">
        <f t="shared" si="11"/>
      </c>
      <c r="P42" s="260">
        <f t="shared" si="12"/>
      </c>
      <c r="Q42" s="282"/>
      <c r="R42" s="282"/>
      <c r="S42" s="282"/>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row>
    <row r="43" spans="1:42" s="229" customFormat="1" ht="18" customHeight="1">
      <c r="A43" s="644"/>
      <c r="B43" s="50"/>
      <c r="C43" s="251" t="s">
        <v>474</v>
      </c>
      <c r="D43" s="230" t="s">
        <v>519</v>
      </c>
      <c r="E43" s="51"/>
      <c r="F43" s="439">
        <f>'4b. Stationary Comb. Factors'!$C$15/42</f>
        <v>0.003285714285714286</v>
      </c>
      <c r="G43" s="252">
        <f t="shared" si="13"/>
      </c>
      <c r="H43" s="262">
        <f>'4b. Stationary Comb. Factors'!$K$15</f>
        <v>163.0818</v>
      </c>
      <c r="I43" s="254">
        <f t="shared" si="7"/>
      </c>
      <c r="J43" s="255">
        <f>'4b. Stationary Comb. Factors'!$K$31</f>
        <v>0.006613756613756613</v>
      </c>
      <c r="K43" s="256">
        <f t="shared" si="8"/>
      </c>
      <c r="L43" s="256">
        <f t="shared" si="9"/>
      </c>
      <c r="M43" s="257">
        <f>'4b. Stationary Comb. Factors'!$K$42</f>
        <v>0.0013227513227513227</v>
      </c>
      <c r="N43" s="258">
        <f t="shared" si="10"/>
      </c>
      <c r="O43" s="259">
        <f t="shared" si="11"/>
      </c>
      <c r="P43" s="260">
        <f t="shared" si="12"/>
      </c>
      <c r="Q43" s="282"/>
      <c r="R43" s="282"/>
      <c r="S43" s="282"/>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row>
    <row r="44" spans="1:42" s="229" customFormat="1" ht="18" customHeight="1">
      <c r="A44" s="644"/>
      <c r="B44" s="50"/>
      <c r="C44" s="251" t="s">
        <v>52</v>
      </c>
      <c r="D44" s="230" t="s">
        <v>519</v>
      </c>
      <c r="E44" s="51"/>
      <c r="F44" s="439">
        <f>'4b. Stationary Comb. Factors'!$C$13/42</f>
        <v>0.0033333333333333335</v>
      </c>
      <c r="G44" s="252">
        <f t="shared" si="13"/>
      </c>
      <c r="H44" s="262">
        <f>'4b. Stationary Comb. Factors'!$K$13</f>
        <v>160.81065</v>
      </c>
      <c r="I44" s="254">
        <f t="shared" si="7"/>
      </c>
      <c r="J44" s="255">
        <f>'4b. Stationary Comb. Factors'!$K$31</f>
        <v>0.006613756613756613</v>
      </c>
      <c r="K44" s="256">
        <f t="shared" si="8"/>
      </c>
      <c r="L44" s="256">
        <f t="shared" si="9"/>
      </c>
      <c r="M44" s="257">
        <f>'4b. Stationary Comb. Factors'!$K$42</f>
        <v>0.0013227513227513227</v>
      </c>
      <c r="N44" s="258">
        <f t="shared" si="10"/>
      </c>
      <c r="O44" s="259">
        <f t="shared" si="11"/>
      </c>
      <c r="P44" s="260">
        <f t="shared" si="12"/>
      </c>
      <c r="Q44" s="282"/>
      <c r="R44" s="282"/>
      <c r="S44" s="282"/>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row>
    <row r="45" spans="1:42" s="229" customFormat="1" ht="18" customHeight="1">
      <c r="A45" s="644"/>
      <c r="B45" s="50"/>
      <c r="C45" s="251" t="s">
        <v>52</v>
      </c>
      <c r="D45" s="230" t="s">
        <v>519</v>
      </c>
      <c r="E45" s="51"/>
      <c r="F45" s="439">
        <f>'4b. Stationary Comb. Factors'!$C$13/42</f>
        <v>0.0033333333333333335</v>
      </c>
      <c r="G45" s="252">
        <f t="shared" si="13"/>
      </c>
      <c r="H45" s="262">
        <f>78.8*2.2</f>
        <v>173.36</v>
      </c>
      <c r="I45" s="254">
        <f t="shared" si="7"/>
      </c>
      <c r="J45" s="255">
        <f>'4b. Stationary Comb. Factors'!$K$31</f>
        <v>0.006613756613756613</v>
      </c>
      <c r="K45" s="256">
        <f t="shared" si="8"/>
      </c>
      <c r="L45" s="256">
        <f t="shared" si="9"/>
      </c>
      <c r="M45" s="257">
        <f>'4b. Stationary Comb. Factors'!$K$42</f>
        <v>0.0013227513227513227</v>
      </c>
      <c r="N45" s="258">
        <f t="shared" si="10"/>
      </c>
      <c r="O45" s="259">
        <f t="shared" si="11"/>
      </c>
      <c r="P45" s="260">
        <f t="shared" si="12"/>
      </c>
      <c r="Q45" s="282"/>
      <c r="R45" s="282"/>
      <c r="S45" s="282"/>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row>
    <row r="46" spans="1:42" s="229" customFormat="1" ht="18" customHeight="1">
      <c r="A46" s="644"/>
      <c r="B46" s="50"/>
      <c r="C46" s="251"/>
      <c r="D46" s="230"/>
      <c r="E46" s="51"/>
      <c r="F46" s="433"/>
      <c r="G46" s="252"/>
      <c r="H46" s="265"/>
      <c r="I46" s="254">
        <f t="shared" si="7"/>
      </c>
      <c r="J46" s="255"/>
      <c r="K46" s="256">
        <f t="shared" si="8"/>
      </c>
      <c r="L46" s="256">
        <f t="shared" si="9"/>
      </c>
      <c r="M46" s="257"/>
      <c r="N46" s="258">
        <f t="shared" si="10"/>
      </c>
      <c r="O46" s="259">
        <f t="shared" si="11"/>
      </c>
      <c r="P46" s="260">
        <f t="shared" si="12"/>
      </c>
      <c r="Q46" s="282"/>
      <c r="R46" s="282"/>
      <c r="S46" s="282"/>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row>
    <row r="47" spans="1:42" s="229" customFormat="1" ht="18" customHeight="1">
      <c r="A47" s="644"/>
      <c r="B47" s="50"/>
      <c r="C47" s="251"/>
      <c r="D47" s="230"/>
      <c r="E47" s="51"/>
      <c r="F47" s="433"/>
      <c r="G47" s="252"/>
      <c r="H47" s="265"/>
      <c r="I47" s="254">
        <f t="shared" si="7"/>
      </c>
      <c r="J47" s="255"/>
      <c r="K47" s="256">
        <f t="shared" si="8"/>
      </c>
      <c r="L47" s="256">
        <f t="shared" si="9"/>
      </c>
      <c r="M47" s="257"/>
      <c r="N47" s="258">
        <f t="shared" si="10"/>
      </c>
      <c r="O47" s="259">
        <f t="shared" si="11"/>
      </c>
      <c r="P47" s="394">
        <f t="shared" si="12"/>
      </c>
      <c r="Q47" s="282"/>
      <c r="R47" s="282"/>
      <c r="S47" s="282"/>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row>
    <row r="48" spans="1:42" s="229" customFormat="1" ht="18" customHeight="1">
      <c r="A48" s="644"/>
      <c r="B48" s="50"/>
      <c r="C48" s="251"/>
      <c r="D48" s="230"/>
      <c r="E48" s="51"/>
      <c r="F48" s="433"/>
      <c r="G48" s="252"/>
      <c r="H48" s="265"/>
      <c r="I48" s="254">
        <f t="shared" si="7"/>
      </c>
      <c r="J48" s="255"/>
      <c r="K48" s="256">
        <f t="shared" si="8"/>
      </c>
      <c r="L48" s="256">
        <f t="shared" si="9"/>
      </c>
      <c r="M48" s="257"/>
      <c r="N48" s="258">
        <f t="shared" si="10"/>
      </c>
      <c r="O48" s="259"/>
      <c r="P48" s="394">
        <f t="shared" si="12"/>
      </c>
      <c r="Q48" s="282"/>
      <c r="R48" s="282"/>
      <c r="S48" s="282"/>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row>
    <row r="49" spans="1:42" s="268" customFormat="1" ht="22.5" customHeight="1" thickBot="1">
      <c r="A49" s="645"/>
      <c r="B49" s="654" t="s">
        <v>383</v>
      </c>
      <c r="C49" s="655"/>
      <c r="D49" s="655"/>
      <c r="E49" s="655"/>
      <c r="F49" s="655"/>
      <c r="G49" s="655"/>
      <c r="H49" s="655"/>
      <c r="I49" s="655"/>
      <c r="J49" s="655"/>
      <c r="K49" s="655"/>
      <c r="L49" s="655"/>
      <c r="M49" s="655"/>
      <c r="N49" s="655"/>
      <c r="O49" s="656"/>
      <c r="P49" s="266">
        <f>SUM(P37:P48)</f>
        <v>0</v>
      </c>
      <c r="Q49" s="282"/>
      <c r="R49" s="282"/>
      <c r="S49" s="282"/>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row>
    <row r="50" spans="1:42" s="229" customFormat="1" ht="18" customHeight="1" thickBot="1" thickTop="1">
      <c r="A50" s="662">
        <f>'1. Facility'!B10</f>
        <v>3</v>
      </c>
      <c r="B50" s="48"/>
      <c r="C50" s="241" t="s">
        <v>84</v>
      </c>
      <c r="D50" s="242" t="s">
        <v>518</v>
      </c>
      <c r="E50" s="49"/>
      <c r="F50" s="438">
        <f>'4b. Stationary Comb. Factors'!$C$23/1000000</f>
        <v>0.001026</v>
      </c>
      <c r="G50" s="243">
        <f>IF(E50&gt;0,E50*F50,"")</f>
      </c>
      <c r="H50" s="244">
        <f>'4b. Stationary Comb. Factors'!$K$23</f>
        <v>116.99730000000001</v>
      </c>
      <c r="I50" s="245">
        <f aca="true" t="shared" si="14" ref="I50:I61">IF(E50&gt;0,G50*H50/2000,"")</f>
      </c>
      <c r="J50" s="246">
        <f>'4b. Stationary Comb. Factors'!$K$33</f>
        <v>0.002204585537918871</v>
      </c>
      <c r="K50" s="247">
        <f aca="true" t="shared" si="15" ref="K50:K61">IF(E50&gt;0,G50*J50/2000,"")</f>
      </c>
      <c r="L50" s="247">
        <f aca="true" t="shared" si="16" ref="L50:L61">IF(E50&gt;0,$I$9*K50,"")</f>
      </c>
      <c r="M50" s="248">
        <f>'4b. Stationary Comb. Factors'!$K$44</f>
        <v>0.0002204585537918871</v>
      </c>
      <c r="N50" s="249">
        <f aca="true" t="shared" si="17" ref="N50:N61">IF(E50&gt;0,M50*G50/2000,"")</f>
      </c>
      <c r="O50" s="250">
        <f aca="true" t="shared" si="18" ref="O50:O60">IF(E50&gt;0,$I$10*N50,"")</f>
      </c>
      <c r="P50" s="393">
        <f aca="true" t="shared" si="19" ref="P50:P61">IF(E50&gt;0,I50+L50+O50,"")</f>
      </c>
      <c r="Q50" s="281"/>
      <c r="R50" s="281"/>
      <c r="S50" s="281"/>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row>
    <row r="51" spans="1:42" s="229" customFormat="1" ht="18" customHeight="1" thickBot="1" thickTop="1">
      <c r="A51" s="663"/>
      <c r="B51" s="50"/>
      <c r="C51" s="251" t="s">
        <v>84</v>
      </c>
      <c r="D51" s="230" t="s">
        <v>518</v>
      </c>
      <c r="E51" s="51"/>
      <c r="F51" s="438">
        <f>'4b. Stationary Comb. Factors'!$C$23/1000000</f>
        <v>0.001026</v>
      </c>
      <c r="G51" s="252">
        <f>IF(E51&gt;0,E51*F51,"")</f>
      </c>
      <c r="H51" s="253">
        <f>'4b. Stationary Comb. Factors'!$K$23</f>
        <v>116.99730000000001</v>
      </c>
      <c r="I51" s="254">
        <f t="shared" si="14"/>
      </c>
      <c r="J51" s="255">
        <f>'4b. Stationary Comb. Factors'!$K$33</f>
        <v>0.002204585537918871</v>
      </c>
      <c r="K51" s="256">
        <f t="shared" si="15"/>
      </c>
      <c r="L51" s="256">
        <f t="shared" si="16"/>
      </c>
      <c r="M51" s="257">
        <f>'4b. Stationary Comb. Factors'!$K$44</f>
        <v>0.0002204585537918871</v>
      </c>
      <c r="N51" s="258">
        <f t="shared" si="17"/>
      </c>
      <c r="O51" s="259">
        <f t="shared" si="18"/>
      </c>
      <c r="P51" s="130">
        <f t="shared" si="19"/>
      </c>
      <c r="Q51" s="282"/>
      <c r="R51" s="282"/>
      <c r="S51" s="282"/>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row>
    <row r="52" spans="1:42" s="229" customFormat="1" ht="18" customHeight="1" thickTop="1">
      <c r="A52" s="663"/>
      <c r="B52" s="50"/>
      <c r="C52" s="251" t="s">
        <v>84</v>
      </c>
      <c r="D52" s="230" t="s">
        <v>519</v>
      </c>
      <c r="E52" s="51"/>
      <c r="F52" s="438">
        <f>'4b. Stationary Comb. Factors'!$C$23/1000000</f>
        <v>0.001026</v>
      </c>
      <c r="G52" s="252">
        <f aca="true" t="shared" si="20" ref="G52:G58">IF(E52&gt;0,E52*F52,"")</f>
      </c>
      <c r="H52" s="261">
        <f>'4b. Stationary Comb. Factors'!$K$23</f>
        <v>116.99730000000001</v>
      </c>
      <c r="I52" s="254">
        <f t="shared" si="14"/>
      </c>
      <c r="J52" s="255">
        <f>'4b. Stationary Comb. Factors'!$K$33</f>
        <v>0.002204585537918871</v>
      </c>
      <c r="K52" s="256">
        <f t="shared" si="15"/>
      </c>
      <c r="L52" s="256">
        <f t="shared" si="16"/>
      </c>
      <c r="M52" s="257">
        <f>'4b. Stationary Comb. Factors'!$K$44</f>
        <v>0.0002204585537918871</v>
      </c>
      <c r="N52" s="258">
        <f t="shared" si="17"/>
      </c>
      <c r="O52" s="259">
        <f t="shared" si="18"/>
      </c>
      <c r="P52" s="260">
        <f t="shared" si="19"/>
      </c>
      <c r="Q52" s="282"/>
      <c r="R52" s="282"/>
      <c r="S52" s="282"/>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row>
    <row r="53" spans="1:42" s="229" customFormat="1" ht="18" customHeight="1">
      <c r="A53" s="663"/>
      <c r="B53" s="50"/>
      <c r="C53" s="251" t="s">
        <v>51</v>
      </c>
      <c r="D53" s="230" t="s">
        <v>519</v>
      </c>
      <c r="E53" s="51"/>
      <c r="F53" s="439">
        <f>'4b. Stationary Comb. Factors'!$C$18/42</f>
        <v>0.0021666666666666666</v>
      </c>
      <c r="G53" s="252">
        <f t="shared" si="20"/>
      </c>
      <c r="H53" s="262">
        <f>'4b. Stationary Comb. Factors'!$K$18</f>
        <v>138.62835</v>
      </c>
      <c r="I53" s="254">
        <f t="shared" si="14"/>
      </c>
      <c r="J53" s="255">
        <f>'4b. Stationary Comb. Factors'!$K$33</f>
        <v>0.002204585537918871</v>
      </c>
      <c r="K53" s="256">
        <f t="shared" si="15"/>
      </c>
      <c r="L53" s="256">
        <f t="shared" si="16"/>
      </c>
      <c r="M53" s="257">
        <f>'4b. Stationary Comb. Factors'!$K$44</f>
        <v>0.0002204585537918871</v>
      </c>
      <c r="N53" s="258">
        <f t="shared" si="17"/>
      </c>
      <c r="O53" s="259">
        <f t="shared" si="18"/>
      </c>
      <c r="P53" s="260">
        <f t="shared" si="19"/>
      </c>
      <c r="Q53" s="282"/>
      <c r="R53" s="282"/>
      <c r="S53" s="282"/>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row>
    <row r="54" spans="1:42" s="229" customFormat="1" ht="18" customHeight="1">
      <c r="A54" s="663"/>
      <c r="B54" s="50"/>
      <c r="C54" s="251" t="s">
        <v>51</v>
      </c>
      <c r="D54" s="230" t="s">
        <v>519</v>
      </c>
      <c r="E54" s="51"/>
      <c r="F54" s="439">
        <f>'4b. Stationary Comb. Factors'!$C$18/42</f>
        <v>0.0021666666666666666</v>
      </c>
      <c r="G54" s="252">
        <f t="shared" si="20"/>
      </c>
      <c r="H54" s="262">
        <f>'4b. Stationary Comb. Factors'!$K$18</f>
        <v>138.62835</v>
      </c>
      <c r="I54" s="254">
        <f t="shared" si="14"/>
      </c>
      <c r="J54" s="263">
        <f>'4b. Stationary Comb. Factors'!$K$33</f>
        <v>0.002204585537918871</v>
      </c>
      <c r="K54" s="256">
        <f t="shared" si="15"/>
      </c>
      <c r="L54" s="256">
        <f t="shared" si="16"/>
      </c>
      <c r="M54" s="264">
        <f>'4b. Stationary Comb. Factors'!$K$44</f>
        <v>0.0002204585537918871</v>
      </c>
      <c r="N54" s="258">
        <f t="shared" si="17"/>
      </c>
      <c r="O54" s="259">
        <f t="shared" si="18"/>
      </c>
      <c r="P54" s="260">
        <f t="shared" si="19"/>
      </c>
      <c r="Q54" s="282"/>
      <c r="R54" s="282"/>
      <c r="S54" s="282"/>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row>
    <row r="55" spans="1:42" s="229" customFormat="1" ht="18" customHeight="1">
      <c r="A55" s="663"/>
      <c r="B55" s="50"/>
      <c r="C55" s="251" t="s">
        <v>474</v>
      </c>
      <c r="D55" s="230" t="s">
        <v>519</v>
      </c>
      <c r="E55" s="51"/>
      <c r="F55" s="439">
        <f>'4b. Stationary Comb. Factors'!$C$15/42</f>
        <v>0.003285714285714286</v>
      </c>
      <c r="G55" s="252">
        <f t="shared" si="20"/>
      </c>
      <c r="H55" s="262">
        <f>'4b. Stationary Comb. Factors'!$K$15</f>
        <v>163.0818</v>
      </c>
      <c r="I55" s="254">
        <f t="shared" si="14"/>
      </c>
      <c r="J55" s="255">
        <f>'4b. Stationary Comb. Factors'!$K$31</f>
        <v>0.006613756613756613</v>
      </c>
      <c r="K55" s="256">
        <f t="shared" si="15"/>
      </c>
      <c r="L55" s="256">
        <f t="shared" si="16"/>
      </c>
      <c r="M55" s="257">
        <f>'4b. Stationary Comb. Factors'!$K$42</f>
        <v>0.0013227513227513227</v>
      </c>
      <c r="N55" s="258">
        <f t="shared" si="17"/>
      </c>
      <c r="O55" s="259">
        <f t="shared" si="18"/>
      </c>
      <c r="P55" s="260">
        <f t="shared" si="19"/>
      </c>
      <c r="Q55" s="282"/>
      <c r="R55" s="282"/>
      <c r="S55" s="282"/>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row>
    <row r="56" spans="1:42" s="229" customFormat="1" ht="18" customHeight="1">
      <c r="A56" s="663"/>
      <c r="B56" s="50"/>
      <c r="C56" s="251" t="s">
        <v>474</v>
      </c>
      <c r="D56" s="230" t="s">
        <v>519</v>
      </c>
      <c r="E56" s="51"/>
      <c r="F56" s="439">
        <f>'4b. Stationary Comb. Factors'!$C$15/42</f>
        <v>0.003285714285714286</v>
      </c>
      <c r="G56" s="252">
        <f t="shared" si="20"/>
      </c>
      <c r="H56" s="262">
        <f>'4b. Stationary Comb. Factors'!$K$15</f>
        <v>163.0818</v>
      </c>
      <c r="I56" s="254">
        <f t="shared" si="14"/>
      </c>
      <c r="J56" s="255">
        <f>'4b. Stationary Comb. Factors'!$K$31</f>
        <v>0.006613756613756613</v>
      </c>
      <c r="K56" s="256">
        <f t="shared" si="15"/>
      </c>
      <c r="L56" s="256">
        <f t="shared" si="16"/>
      </c>
      <c r="M56" s="257">
        <f>'4b. Stationary Comb. Factors'!$K$42</f>
        <v>0.0013227513227513227</v>
      </c>
      <c r="N56" s="258">
        <f t="shared" si="17"/>
      </c>
      <c r="O56" s="259">
        <f t="shared" si="18"/>
      </c>
      <c r="P56" s="260">
        <f t="shared" si="19"/>
      </c>
      <c r="Q56" s="282"/>
      <c r="R56" s="282"/>
      <c r="S56" s="282"/>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row>
    <row r="57" spans="1:42" s="229" customFormat="1" ht="18" customHeight="1">
      <c r="A57" s="663"/>
      <c r="B57" s="50"/>
      <c r="C57" s="251" t="s">
        <v>52</v>
      </c>
      <c r="D57" s="230" t="s">
        <v>519</v>
      </c>
      <c r="E57" s="51"/>
      <c r="F57" s="439">
        <f>'4b. Stationary Comb. Factors'!$C$13/42</f>
        <v>0.0033333333333333335</v>
      </c>
      <c r="G57" s="252">
        <f t="shared" si="20"/>
      </c>
      <c r="H57" s="262">
        <f>'4b. Stationary Comb. Factors'!$K$13</f>
        <v>160.81065</v>
      </c>
      <c r="I57" s="254">
        <f t="shared" si="14"/>
      </c>
      <c r="J57" s="255">
        <f>'4b. Stationary Comb. Factors'!$K$31</f>
        <v>0.006613756613756613</v>
      </c>
      <c r="K57" s="256">
        <f t="shared" si="15"/>
      </c>
      <c r="L57" s="256">
        <f t="shared" si="16"/>
      </c>
      <c r="M57" s="257">
        <f>'4b. Stationary Comb. Factors'!$K$42</f>
        <v>0.0013227513227513227</v>
      </c>
      <c r="N57" s="258">
        <f t="shared" si="17"/>
      </c>
      <c r="O57" s="259">
        <f t="shared" si="18"/>
      </c>
      <c r="P57" s="260">
        <f t="shared" si="19"/>
      </c>
      <c r="Q57" s="282"/>
      <c r="R57" s="282"/>
      <c r="S57" s="282"/>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row>
    <row r="58" spans="1:42" s="229" customFormat="1" ht="18" customHeight="1">
      <c r="A58" s="663"/>
      <c r="B58" s="50"/>
      <c r="C58" s="251" t="s">
        <v>52</v>
      </c>
      <c r="D58" s="230" t="s">
        <v>519</v>
      </c>
      <c r="E58" s="51"/>
      <c r="F58" s="439">
        <f>'4b. Stationary Comb. Factors'!$C$13/42</f>
        <v>0.0033333333333333335</v>
      </c>
      <c r="G58" s="252">
        <f t="shared" si="20"/>
      </c>
      <c r="H58" s="262">
        <f>78.8*2.2</f>
        <v>173.36</v>
      </c>
      <c r="I58" s="254">
        <f t="shared" si="14"/>
      </c>
      <c r="J58" s="255">
        <f>'4b. Stationary Comb. Factors'!$K$31</f>
        <v>0.006613756613756613</v>
      </c>
      <c r="K58" s="256">
        <f t="shared" si="15"/>
      </c>
      <c r="L58" s="256">
        <f t="shared" si="16"/>
      </c>
      <c r="M58" s="257">
        <f>'4b. Stationary Comb. Factors'!$K$42</f>
        <v>0.0013227513227513227</v>
      </c>
      <c r="N58" s="258">
        <f t="shared" si="17"/>
      </c>
      <c r="O58" s="259">
        <f t="shared" si="18"/>
      </c>
      <c r="P58" s="260">
        <f t="shared" si="19"/>
      </c>
      <c r="Q58" s="282"/>
      <c r="R58" s="282"/>
      <c r="S58" s="282"/>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8"/>
    </row>
    <row r="59" spans="1:42" s="229" customFormat="1" ht="18" customHeight="1">
      <c r="A59" s="663"/>
      <c r="B59" s="50"/>
      <c r="C59" s="251"/>
      <c r="D59" s="230"/>
      <c r="E59" s="51"/>
      <c r="F59" s="433"/>
      <c r="G59" s="252"/>
      <c r="H59" s="265"/>
      <c r="I59" s="254">
        <f t="shared" si="14"/>
      </c>
      <c r="J59" s="255"/>
      <c r="K59" s="256">
        <f t="shared" si="15"/>
      </c>
      <c r="L59" s="256">
        <f t="shared" si="16"/>
      </c>
      <c r="M59" s="257"/>
      <c r="N59" s="258">
        <f t="shared" si="17"/>
      </c>
      <c r="O59" s="259">
        <f t="shared" si="18"/>
      </c>
      <c r="P59" s="260">
        <f t="shared" si="19"/>
      </c>
      <c r="Q59" s="282"/>
      <c r="R59" s="282"/>
      <c r="S59" s="282"/>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row>
    <row r="60" spans="1:42" s="229" customFormat="1" ht="18" customHeight="1">
      <c r="A60" s="663"/>
      <c r="B60" s="50"/>
      <c r="C60" s="251"/>
      <c r="D60" s="230"/>
      <c r="E60" s="51"/>
      <c r="F60" s="433"/>
      <c r="G60" s="252"/>
      <c r="H60" s="265"/>
      <c r="I60" s="254">
        <f t="shared" si="14"/>
      </c>
      <c r="J60" s="255"/>
      <c r="K60" s="256">
        <f t="shared" si="15"/>
      </c>
      <c r="L60" s="256">
        <f t="shared" si="16"/>
      </c>
      <c r="M60" s="257"/>
      <c r="N60" s="258">
        <f t="shared" si="17"/>
      </c>
      <c r="O60" s="259">
        <f t="shared" si="18"/>
      </c>
      <c r="P60" s="394">
        <f t="shared" si="19"/>
      </c>
      <c r="Q60" s="282"/>
      <c r="R60" s="282"/>
      <c r="S60" s="282"/>
      <c r="T60" s="228"/>
      <c r="U60" s="228"/>
      <c r="V60" s="228"/>
      <c r="W60" s="228"/>
      <c r="X60" s="228"/>
      <c r="Y60" s="228"/>
      <c r="Z60" s="228"/>
      <c r="AA60" s="228"/>
      <c r="AB60" s="228"/>
      <c r="AC60" s="228"/>
      <c r="AD60" s="228"/>
      <c r="AE60" s="228"/>
      <c r="AF60" s="228"/>
      <c r="AG60" s="228"/>
      <c r="AH60" s="228"/>
      <c r="AI60" s="228"/>
      <c r="AJ60" s="228"/>
      <c r="AK60" s="228"/>
      <c r="AL60" s="228"/>
      <c r="AM60" s="228"/>
      <c r="AN60" s="228"/>
      <c r="AO60" s="228"/>
      <c r="AP60" s="228"/>
    </row>
    <row r="61" spans="1:42" s="229" customFormat="1" ht="18" customHeight="1">
      <c r="A61" s="663"/>
      <c r="B61" s="50"/>
      <c r="C61" s="251"/>
      <c r="D61" s="230"/>
      <c r="E61" s="51"/>
      <c r="F61" s="433"/>
      <c r="G61" s="252"/>
      <c r="H61" s="265"/>
      <c r="I61" s="254">
        <f t="shared" si="14"/>
      </c>
      <c r="J61" s="255"/>
      <c r="K61" s="256">
        <f t="shared" si="15"/>
      </c>
      <c r="L61" s="256">
        <f t="shared" si="16"/>
      </c>
      <c r="M61" s="257"/>
      <c r="N61" s="258">
        <f t="shared" si="17"/>
      </c>
      <c r="O61" s="259"/>
      <c r="P61" s="394">
        <f t="shared" si="19"/>
      </c>
      <c r="Q61" s="282"/>
      <c r="R61" s="282"/>
      <c r="S61" s="282"/>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row>
    <row r="62" spans="1:42" s="268" customFormat="1" ht="22.5" customHeight="1" thickBot="1">
      <c r="A62" s="664"/>
      <c r="B62" s="654" t="s">
        <v>383</v>
      </c>
      <c r="C62" s="655"/>
      <c r="D62" s="655"/>
      <c r="E62" s="655"/>
      <c r="F62" s="655"/>
      <c r="G62" s="655"/>
      <c r="H62" s="655"/>
      <c r="I62" s="655"/>
      <c r="J62" s="655"/>
      <c r="K62" s="655"/>
      <c r="L62" s="655"/>
      <c r="M62" s="655"/>
      <c r="N62" s="655"/>
      <c r="O62" s="656"/>
      <c r="P62" s="266">
        <f>SUM(P50:P61)</f>
        <v>0</v>
      </c>
      <c r="Q62" s="282"/>
      <c r="R62" s="282"/>
      <c r="S62" s="282"/>
      <c r="T62" s="267"/>
      <c r="U62" s="267"/>
      <c r="V62" s="267"/>
      <c r="W62" s="267"/>
      <c r="X62" s="267"/>
      <c r="Y62" s="267"/>
      <c r="Z62" s="267"/>
      <c r="AA62" s="267"/>
      <c r="AB62" s="267"/>
      <c r="AC62" s="267"/>
      <c r="AD62" s="267"/>
      <c r="AE62" s="267"/>
      <c r="AF62" s="267"/>
      <c r="AG62" s="267"/>
      <c r="AH62" s="267"/>
      <c r="AI62" s="267"/>
      <c r="AJ62" s="267"/>
      <c r="AK62" s="267"/>
      <c r="AL62" s="267"/>
      <c r="AM62" s="267"/>
      <c r="AN62" s="267"/>
      <c r="AO62" s="267"/>
      <c r="AP62" s="267"/>
    </row>
    <row r="63" spans="1:42" s="229" customFormat="1" ht="18" customHeight="1" thickBot="1" thickTop="1">
      <c r="A63" s="662">
        <f>'1. Facility'!B11</f>
        <v>4</v>
      </c>
      <c r="B63" s="48"/>
      <c r="C63" s="241" t="s">
        <v>84</v>
      </c>
      <c r="D63" s="242" t="s">
        <v>518</v>
      </c>
      <c r="E63" s="49"/>
      <c r="F63" s="438">
        <f>'4b. Stationary Comb. Factors'!$C$23/1000000</f>
        <v>0.001026</v>
      </c>
      <c r="G63" s="243">
        <f>IF(E63&gt;0,E63*F63,"")</f>
      </c>
      <c r="H63" s="244">
        <f>'4b. Stationary Comb. Factors'!$K$23</f>
        <v>116.99730000000001</v>
      </c>
      <c r="I63" s="245">
        <f aca="true" t="shared" si="21" ref="I63:I74">IF(E63&gt;0,G63*H63/2000,"")</f>
      </c>
      <c r="J63" s="246">
        <f>'4b. Stationary Comb. Factors'!$K$33</f>
        <v>0.002204585537918871</v>
      </c>
      <c r="K63" s="247">
        <f aca="true" t="shared" si="22" ref="K63:K74">IF(E63&gt;0,G63*J63/2000,"")</f>
      </c>
      <c r="L63" s="247">
        <f aca="true" t="shared" si="23" ref="L63:L74">IF(E63&gt;0,$I$9*K63,"")</f>
      </c>
      <c r="M63" s="248">
        <f>'4b. Stationary Comb. Factors'!$K$44</f>
        <v>0.0002204585537918871</v>
      </c>
      <c r="N63" s="249">
        <f aca="true" t="shared" si="24" ref="N63:N74">IF(E63&gt;0,M63*G63/2000,"")</f>
      </c>
      <c r="O63" s="250">
        <f aca="true" t="shared" si="25" ref="O63:O73">IF(E63&gt;0,$I$10*N63,"")</f>
      </c>
      <c r="P63" s="393">
        <f aca="true" t="shared" si="26" ref="P63:P74">IF(E63&gt;0,I63+L63+O63,"")</f>
      </c>
      <c r="Q63" s="281"/>
      <c r="R63" s="281"/>
      <c r="S63" s="281"/>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row>
    <row r="64" spans="1:42" s="229" customFormat="1" ht="18" customHeight="1" thickBot="1" thickTop="1">
      <c r="A64" s="663"/>
      <c r="B64" s="50"/>
      <c r="C64" s="251" t="s">
        <v>84</v>
      </c>
      <c r="D64" s="230" t="s">
        <v>518</v>
      </c>
      <c r="E64" s="51"/>
      <c r="F64" s="438">
        <f>'4b. Stationary Comb. Factors'!$C$23/1000000</f>
        <v>0.001026</v>
      </c>
      <c r="G64" s="252">
        <f>IF(E64&gt;0,E64*F64,"")</f>
      </c>
      <c r="H64" s="253">
        <f>'4b. Stationary Comb. Factors'!$K$23</f>
        <v>116.99730000000001</v>
      </c>
      <c r="I64" s="254">
        <f t="shared" si="21"/>
      </c>
      <c r="J64" s="255">
        <f>'4b. Stationary Comb. Factors'!$K$33</f>
        <v>0.002204585537918871</v>
      </c>
      <c r="K64" s="256">
        <f t="shared" si="22"/>
      </c>
      <c r="L64" s="256">
        <f t="shared" si="23"/>
      </c>
      <c r="M64" s="257">
        <f>'4b. Stationary Comb. Factors'!$K$44</f>
        <v>0.0002204585537918871</v>
      </c>
      <c r="N64" s="258">
        <f t="shared" si="24"/>
      </c>
      <c r="O64" s="259">
        <f t="shared" si="25"/>
      </c>
      <c r="P64" s="130">
        <f t="shared" si="26"/>
      </c>
      <c r="Q64" s="282"/>
      <c r="R64" s="282"/>
      <c r="S64" s="282"/>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row>
    <row r="65" spans="1:42" s="229" customFormat="1" ht="18" customHeight="1" thickTop="1">
      <c r="A65" s="663"/>
      <c r="B65" s="50"/>
      <c r="C65" s="251" t="s">
        <v>84</v>
      </c>
      <c r="D65" s="230" t="s">
        <v>519</v>
      </c>
      <c r="E65" s="51"/>
      <c r="F65" s="438">
        <f>'4b. Stationary Comb. Factors'!$C$23/1000000</f>
        <v>0.001026</v>
      </c>
      <c r="G65" s="252">
        <f aca="true" t="shared" si="27" ref="G65:G71">IF(E65&gt;0,E65*F65,"")</f>
      </c>
      <c r="H65" s="261">
        <f>'4b. Stationary Comb. Factors'!$K$23</f>
        <v>116.99730000000001</v>
      </c>
      <c r="I65" s="254">
        <f t="shared" si="21"/>
      </c>
      <c r="J65" s="255">
        <f>'4b. Stationary Comb. Factors'!$K$33</f>
        <v>0.002204585537918871</v>
      </c>
      <c r="K65" s="256">
        <f t="shared" si="22"/>
      </c>
      <c r="L65" s="256">
        <f t="shared" si="23"/>
      </c>
      <c r="M65" s="257">
        <f>'4b. Stationary Comb. Factors'!$K$44</f>
        <v>0.0002204585537918871</v>
      </c>
      <c r="N65" s="258">
        <f t="shared" si="24"/>
      </c>
      <c r="O65" s="259">
        <f t="shared" si="25"/>
      </c>
      <c r="P65" s="260">
        <f t="shared" si="26"/>
      </c>
      <c r="Q65" s="282"/>
      <c r="R65" s="282"/>
      <c r="S65" s="282"/>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row>
    <row r="66" spans="1:42" s="229" customFormat="1" ht="18" customHeight="1">
      <c r="A66" s="663"/>
      <c r="B66" s="50"/>
      <c r="C66" s="251" t="s">
        <v>51</v>
      </c>
      <c r="D66" s="230" t="s">
        <v>519</v>
      </c>
      <c r="E66" s="51"/>
      <c r="F66" s="439">
        <f>'4b. Stationary Comb. Factors'!$C$18/42</f>
        <v>0.0021666666666666666</v>
      </c>
      <c r="G66" s="252">
        <f t="shared" si="27"/>
      </c>
      <c r="H66" s="262">
        <f>'4b. Stationary Comb. Factors'!$K$18</f>
        <v>138.62835</v>
      </c>
      <c r="I66" s="254">
        <f t="shared" si="21"/>
      </c>
      <c r="J66" s="255">
        <f>'4b. Stationary Comb. Factors'!$K$33</f>
        <v>0.002204585537918871</v>
      </c>
      <c r="K66" s="256">
        <f t="shared" si="22"/>
      </c>
      <c r="L66" s="256">
        <f t="shared" si="23"/>
      </c>
      <c r="M66" s="257">
        <f>'4b. Stationary Comb. Factors'!$K$44</f>
        <v>0.0002204585537918871</v>
      </c>
      <c r="N66" s="258">
        <f t="shared" si="24"/>
      </c>
      <c r="O66" s="259">
        <f t="shared" si="25"/>
      </c>
      <c r="P66" s="260">
        <f t="shared" si="26"/>
      </c>
      <c r="Q66" s="282"/>
      <c r="R66" s="282"/>
      <c r="S66" s="282"/>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row>
    <row r="67" spans="1:42" s="229" customFormat="1" ht="18" customHeight="1">
      <c r="A67" s="663"/>
      <c r="B67" s="50"/>
      <c r="C67" s="251" t="s">
        <v>51</v>
      </c>
      <c r="D67" s="230" t="s">
        <v>519</v>
      </c>
      <c r="E67" s="51"/>
      <c r="F67" s="439">
        <f>'4b. Stationary Comb. Factors'!$C$18/42</f>
        <v>0.0021666666666666666</v>
      </c>
      <c r="G67" s="252">
        <f t="shared" si="27"/>
      </c>
      <c r="H67" s="262">
        <f>'4b. Stationary Comb. Factors'!$K$18</f>
        <v>138.62835</v>
      </c>
      <c r="I67" s="254">
        <f t="shared" si="21"/>
      </c>
      <c r="J67" s="263">
        <f>'4b. Stationary Comb. Factors'!$K$33</f>
        <v>0.002204585537918871</v>
      </c>
      <c r="K67" s="256">
        <f t="shared" si="22"/>
      </c>
      <c r="L67" s="256">
        <f t="shared" si="23"/>
      </c>
      <c r="M67" s="264">
        <f>'4b. Stationary Comb. Factors'!$K$44</f>
        <v>0.0002204585537918871</v>
      </c>
      <c r="N67" s="258">
        <f t="shared" si="24"/>
      </c>
      <c r="O67" s="259">
        <f t="shared" si="25"/>
      </c>
      <c r="P67" s="260">
        <f t="shared" si="26"/>
      </c>
      <c r="Q67" s="282"/>
      <c r="R67" s="282"/>
      <c r="S67" s="282"/>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row>
    <row r="68" spans="1:42" s="229" customFormat="1" ht="18" customHeight="1">
      <c r="A68" s="663"/>
      <c r="B68" s="50"/>
      <c r="C68" s="251" t="s">
        <v>474</v>
      </c>
      <c r="D68" s="230" t="s">
        <v>519</v>
      </c>
      <c r="E68" s="51"/>
      <c r="F68" s="439">
        <f>'4b. Stationary Comb. Factors'!$C$15/42</f>
        <v>0.003285714285714286</v>
      </c>
      <c r="G68" s="252">
        <f t="shared" si="27"/>
      </c>
      <c r="H68" s="262">
        <f>'4b. Stationary Comb. Factors'!$K$15</f>
        <v>163.0818</v>
      </c>
      <c r="I68" s="254">
        <f t="shared" si="21"/>
      </c>
      <c r="J68" s="255">
        <f>'4b. Stationary Comb. Factors'!$K$31</f>
        <v>0.006613756613756613</v>
      </c>
      <c r="K68" s="256">
        <f t="shared" si="22"/>
      </c>
      <c r="L68" s="256">
        <f t="shared" si="23"/>
      </c>
      <c r="M68" s="257">
        <f>'4b. Stationary Comb. Factors'!$K$42</f>
        <v>0.0013227513227513227</v>
      </c>
      <c r="N68" s="258">
        <f t="shared" si="24"/>
      </c>
      <c r="O68" s="259">
        <f t="shared" si="25"/>
      </c>
      <c r="P68" s="260">
        <f t="shared" si="26"/>
      </c>
      <c r="Q68" s="282"/>
      <c r="R68" s="282"/>
      <c r="S68" s="282"/>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row>
    <row r="69" spans="1:42" s="229" customFormat="1" ht="18" customHeight="1">
      <c r="A69" s="663"/>
      <c r="B69" s="50"/>
      <c r="C69" s="251" t="s">
        <v>474</v>
      </c>
      <c r="D69" s="230" t="s">
        <v>519</v>
      </c>
      <c r="E69" s="51"/>
      <c r="F69" s="439">
        <f>'4b. Stationary Comb. Factors'!$C$15/42</f>
        <v>0.003285714285714286</v>
      </c>
      <c r="G69" s="252">
        <f t="shared" si="27"/>
      </c>
      <c r="H69" s="262">
        <f>'4b. Stationary Comb. Factors'!$K$15</f>
        <v>163.0818</v>
      </c>
      <c r="I69" s="254">
        <f t="shared" si="21"/>
      </c>
      <c r="J69" s="255">
        <f>'4b. Stationary Comb. Factors'!$K$31</f>
        <v>0.006613756613756613</v>
      </c>
      <c r="K69" s="256">
        <f t="shared" si="22"/>
      </c>
      <c r="L69" s="256">
        <f t="shared" si="23"/>
      </c>
      <c r="M69" s="257">
        <f>'4b. Stationary Comb. Factors'!$K$42</f>
        <v>0.0013227513227513227</v>
      </c>
      <c r="N69" s="258">
        <f t="shared" si="24"/>
      </c>
      <c r="O69" s="259">
        <f t="shared" si="25"/>
      </c>
      <c r="P69" s="260">
        <f t="shared" si="26"/>
      </c>
      <c r="Q69" s="282"/>
      <c r="R69" s="282"/>
      <c r="S69" s="282"/>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row>
    <row r="70" spans="1:42" s="229" customFormat="1" ht="18" customHeight="1">
      <c r="A70" s="663"/>
      <c r="B70" s="50"/>
      <c r="C70" s="251" t="s">
        <v>52</v>
      </c>
      <c r="D70" s="230" t="s">
        <v>519</v>
      </c>
      <c r="E70" s="51"/>
      <c r="F70" s="439">
        <f>'4b. Stationary Comb. Factors'!$C$13/42</f>
        <v>0.0033333333333333335</v>
      </c>
      <c r="G70" s="252">
        <f t="shared" si="27"/>
      </c>
      <c r="H70" s="262">
        <f>'4b. Stationary Comb. Factors'!$K$13</f>
        <v>160.81065</v>
      </c>
      <c r="I70" s="254">
        <f t="shared" si="21"/>
      </c>
      <c r="J70" s="255">
        <f>'4b. Stationary Comb. Factors'!$K$31</f>
        <v>0.006613756613756613</v>
      </c>
      <c r="K70" s="256">
        <f t="shared" si="22"/>
      </c>
      <c r="L70" s="256">
        <f t="shared" si="23"/>
      </c>
      <c r="M70" s="257">
        <f>'4b. Stationary Comb. Factors'!$K$42</f>
        <v>0.0013227513227513227</v>
      </c>
      <c r="N70" s="258">
        <f t="shared" si="24"/>
      </c>
      <c r="O70" s="259">
        <f t="shared" si="25"/>
      </c>
      <c r="P70" s="260">
        <f t="shared" si="26"/>
      </c>
      <c r="Q70" s="282"/>
      <c r="R70" s="282"/>
      <c r="S70" s="282"/>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row>
    <row r="71" spans="1:42" s="229" customFormat="1" ht="18" customHeight="1">
      <c r="A71" s="663"/>
      <c r="B71" s="50"/>
      <c r="C71" s="251" t="s">
        <v>52</v>
      </c>
      <c r="D71" s="230" t="s">
        <v>519</v>
      </c>
      <c r="E71" s="51"/>
      <c r="F71" s="439">
        <f>'4b. Stationary Comb. Factors'!$C$13/42</f>
        <v>0.0033333333333333335</v>
      </c>
      <c r="G71" s="252">
        <f t="shared" si="27"/>
      </c>
      <c r="H71" s="262">
        <f>78.8*2.2</f>
        <v>173.36</v>
      </c>
      <c r="I71" s="254">
        <f t="shared" si="21"/>
      </c>
      <c r="J71" s="255">
        <f>'4b. Stationary Comb. Factors'!$K$31</f>
        <v>0.006613756613756613</v>
      </c>
      <c r="K71" s="256">
        <f t="shared" si="22"/>
      </c>
      <c r="L71" s="256">
        <f t="shared" si="23"/>
      </c>
      <c r="M71" s="257">
        <f>'4b. Stationary Comb. Factors'!$K$42</f>
        <v>0.0013227513227513227</v>
      </c>
      <c r="N71" s="258">
        <f t="shared" si="24"/>
      </c>
      <c r="O71" s="259">
        <f t="shared" si="25"/>
      </c>
      <c r="P71" s="260">
        <f t="shared" si="26"/>
      </c>
      <c r="Q71" s="282"/>
      <c r="R71" s="282"/>
      <c r="S71" s="282"/>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row>
    <row r="72" spans="1:42" s="229" customFormat="1" ht="18" customHeight="1">
      <c r="A72" s="663"/>
      <c r="B72" s="50"/>
      <c r="C72" s="251"/>
      <c r="D72" s="230"/>
      <c r="E72" s="51"/>
      <c r="F72" s="433"/>
      <c r="G72" s="252"/>
      <c r="H72" s="265"/>
      <c r="I72" s="254">
        <f t="shared" si="21"/>
      </c>
      <c r="J72" s="255"/>
      <c r="K72" s="256">
        <f t="shared" si="22"/>
      </c>
      <c r="L72" s="256">
        <f t="shared" si="23"/>
      </c>
      <c r="M72" s="257"/>
      <c r="N72" s="258">
        <f t="shared" si="24"/>
      </c>
      <c r="O72" s="259">
        <f t="shared" si="25"/>
      </c>
      <c r="P72" s="260">
        <f t="shared" si="26"/>
      </c>
      <c r="Q72" s="282"/>
      <c r="R72" s="282"/>
      <c r="S72" s="282"/>
      <c r="T72" s="228"/>
      <c r="U72" s="228"/>
      <c r="V72" s="228"/>
      <c r="W72" s="228"/>
      <c r="X72" s="228"/>
      <c r="Y72" s="228"/>
      <c r="Z72" s="228"/>
      <c r="AA72" s="228"/>
      <c r="AB72" s="228"/>
      <c r="AC72" s="228"/>
      <c r="AD72" s="228"/>
      <c r="AE72" s="228"/>
      <c r="AF72" s="228"/>
      <c r="AG72" s="228"/>
      <c r="AH72" s="228"/>
      <c r="AI72" s="228"/>
      <c r="AJ72" s="228"/>
      <c r="AK72" s="228"/>
      <c r="AL72" s="228"/>
      <c r="AM72" s="228"/>
      <c r="AN72" s="228"/>
      <c r="AO72" s="228"/>
      <c r="AP72" s="228"/>
    </row>
    <row r="73" spans="1:42" s="229" customFormat="1" ht="18" customHeight="1">
      <c r="A73" s="663"/>
      <c r="B73" s="50"/>
      <c r="C73" s="251"/>
      <c r="D73" s="230"/>
      <c r="E73" s="51"/>
      <c r="F73" s="433"/>
      <c r="G73" s="252"/>
      <c r="H73" s="265"/>
      <c r="I73" s="254">
        <f t="shared" si="21"/>
      </c>
      <c r="J73" s="255"/>
      <c r="K73" s="256">
        <f t="shared" si="22"/>
      </c>
      <c r="L73" s="256">
        <f t="shared" si="23"/>
      </c>
      <c r="M73" s="257"/>
      <c r="N73" s="258">
        <f t="shared" si="24"/>
      </c>
      <c r="O73" s="259">
        <f t="shared" si="25"/>
      </c>
      <c r="P73" s="394">
        <f t="shared" si="26"/>
      </c>
      <c r="Q73" s="282"/>
      <c r="R73" s="282"/>
      <c r="S73" s="282"/>
      <c r="T73" s="228"/>
      <c r="U73" s="228"/>
      <c r="V73" s="228"/>
      <c r="W73" s="228"/>
      <c r="X73" s="228"/>
      <c r="Y73" s="228"/>
      <c r="Z73" s="228"/>
      <c r="AA73" s="228"/>
      <c r="AB73" s="228"/>
      <c r="AC73" s="228"/>
      <c r="AD73" s="228"/>
      <c r="AE73" s="228"/>
      <c r="AF73" s="228"/>
      <c r="AG73" s="228"/>
      <c r="AH73" s="228"/>
      <c r="AI73" s="228"/>
      <c r="AJ73" s="228"/>
      <c r="AK73" s="228"/>
      <c r="AL73" s="228"/>
      <c r="AM73" s="228"/>
      <c r="AN73" s="228"/>
      <c r="AO73" s="228"/>
      <c r="AP73" s="228"/>
    </row>
    <row r="74" spans="1:42" s="229" customFormat="1" ht="18" customHeight="1">
      <c r="A74" s="663"/>
      <c r="B74" s="50"/>
      <c r="C74" s="251"/>
      <c r="D74" s="230"/>
      <c r="E74" s="51"/>
      <c r="F74" s="433"/>
      <c r="G74" s="252"/>
      <c r="H74" s="265"/>
      <c r="I74" s="254">
        <f t="shared" si="21"/>
      </c>
      <c r="J74" s="255"/>
      <c r="K74" s="256">
        <f t="shared" si="22"/>
      </c>
      <c r="L74" s="256">
        <f t="shared" si="23"/>
      </c>
      <c r="M74" s="257"/>
      <c r="N74" s="258">
        <f t="shared" si="24"/>
      </c>
      <c r="O74" s="259"/>
      <c r="P74" s="394">
        <f t="shared" si="26"/>
      </c>
      <c r="Q74" s="282"/>
      <c r="R74" s="282"/>
      <c r="S74" s="282"/>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row>
    <row r="75" spans="1:42" s="268" customFormat="1" ht="22.5" customHeight="1" thickBot="1">
      <c r="A75" s="664"/>
      <c r="B75" s="654" t="s">
        <v>383</v>
      </c>
      <c r="C75" s="655"/>
      <c r="D75" s="655"/>
      <c r="E75" s="655"/>
      <c r="F75" s="655"/>
      <c r="G75" s="655"/>
      <c r="H75" s="655"/>
      <c r="I75" s="655"/>
      <c r="J75" s="655"/>
      <c r="K75" s="655"/>
      <c r="L75" s="655"/>
      <c r="M75" s="655"/>
      <c r="N75" s="655"/>
      <c r="O75" s="656"/>
      <c r="P75" s="266">
        <f>SUM(P63:P74)</f>
        <v>0</v>
      </c>
      <c r="Q75" s="282"/>
      <c r="R75" s="282"/>
      <c r="S75" s="282"/>
      <c r="T75" s="267"/>
      <c r="U75" s="267"/>
      <c r="V75" s="267"/>
      <c r="W75" s="267"/>
      <c r="X75" s="267"/>
      <c r="Y75" s="267"/>
      <c r="Z75" s="267"/>
      <c r="AA75" s="267"/>
      <c r="AB75" s="267"/>
      <c r="AC75" s="267"/>
      <c r="AD75" s="267"/>
      <c r="AE75" s="267"/>
      <c r="AF75" s="267"/>
      <c r="AG75" s="267"/>
      <c r="AH75" s="267"/>
      <c r="AI75" s="267"/>
      <c r="AJ75" s="267"/>
      <c r="AK75" s="267"/>
      <c r="AL75" s="267"/>
      <c r="AM75" s="267"/>
      <c r="AN75" s="267"/>
      <c r="AO75" s="267"/>
      <c r="AP75" s="267"/>
    </row>
    <row r="76" spans="1:42" s="229" customFormat="1" ht="18" customHeight="1" thickBot="1" thickTop="1">
      <c r="A76" s="662">
        <f>'1. Facility'!B12</f>
        <v>5</v>
      </c>
      <c r="B76" s="48"/>
      <c r="C76" s="241" t="s">
        <v>84</v>
      </c>
      <c r="D76" s="242" t="s">
        <v>518</v>
      </c>
      <c r="E76" s="49"/>
      <c r="F76" s="438">
        <f>'4b. Stationary Comb. Factors'!$C$23/1000000</f>
        <v>0.001026</v>
      </c>
      <c r="G76" s="243">
        <f>IF(E76&gt;0,E76*F76,"")</f>
      </c>
      <c r="H76" s="244">
        <f>'4b. Stationary Comb. Factors'!$K$23</f>
        <v>116.99730000000001</v>
      </c>
      <c r="I76" s="245">
        <f aca="true" t="shared" si="28" ref="I76:I87">IF(E76&gt;0,G76*H76/2000,"")</f>
      </c>
      <c r="J76" s="246">
        <f>'4b. Stationary Comb. Factors'!$K$33</f>
        <v>0.002204585537918871</v>
      </c>
      <c r="K76" s="247">
        <f aca="true" t="shared" si="29" ref="K76:K87">IF(E76&gt;0,G76*J76/2000,"")</f>
      </c>
      <c r="L76" s="247">
        <f aca="true" t="shared" si="30" ref="L76:L87">IF(E76&gt;0,$I$9*K76,"")</f>
      </c>
      <c r="M76" s="248">
        <f>'4b. Stationary Comb. Factors'!$K$44</f>
        <v>0.0002204585537918871</v>
      </c>
      <c r="N76" s="249">
        <f aca="true" t="shared" si="31" ref="N76:N87">IF(E76&gt;0,M76*G76/2000,"")</f>
      </c>
      <c r="O76" s="250">
        <f aca="true" t="shared" si="32" ref="O76:O86">IF(E76&gt;0,$I$10*N76,"")</f>
      </c>
      <c r="P76" s="393">
        <f aca="true" t="shared" si="33" ref="P76:P87">IF(E76&gt;0,I76+L76+O76,"")</f>
      </c>
      <c r="Q76" s="281"/>
      <c r="R76" s="281"/>
      <c r="S76" s="281"/>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c r="AP76" s="228"/>
    </row>
    <row r="77" spans="1:42" s="229" customFormat="1" ht="18" customHeight="1" thickBot="1" thickTop="1">
      <c r="A77" s="663"/>
      <c r="B77" s="50"/>
      <c r="C77" s="251" t="s">
        <v>84</v>
      </c>
      <c r="D77" s="230" t="s">
        <v>518</v>
      </c>
      <c r="E77" s="51"/>
      <c r="F77" s="438">
        <f>'4b. Stationary Comb. Factors'!$C$23/1000000</f>
        <v>0.001026</v>
      </c>
      <c r="G77" s="252">
        <f>IF(E77&gt;0,E77*F77,"")</f>
      </c>
      <c r="H77" s="253">
        <f>'4b. Stationary Comb. Factors'!$K$23</f>
        <v>116.99730000000001</v>
      </c>
      <c r="I77" s="254">
        <f t="shared" si="28"/>
      </c>
      <c r="J77" s="255">
        <f>'4b. Stationary Comb. Factors'!$K$33</f>
        <v>0.002204585537918871</v>
      </c>
      <c r="K77" s="256">
        <f t="shared" si="29"/>
      </c>
      <c r="L77" s="256">
        <f t="shared" si="30"/>
      </c>
      <c r="M77" s="257">
        <f>'4b. Stationary Comb. Factors'!$K$44</f>
        <v>0.0002204585537918871</v>
      </c>
      <c r="N77" s="258">
        <f t="shared" si="31"/>
      </c>
      <c r="O77" s="259">
        <f t="shared" si="32"/>
      </c>
      <c r="P77" s="130">
        <f t="shared" si="33"/>
      </c>
      <c r="Q77" s="282"/>
      <c r="R77" s="282"/>
      <c r="S77" s="282"/>
      <c r="T77" s="228"/>
      <c r="U77" s="228"/>
      <c r="V77" s="228"/>
      <c r="W77" s="228"/>
      <c r="X77" s="228"/>
      <c r="Y77" s="228"/>
      <c r="Z77" s="228"/>
      <c r="AA77" s="228"/>
      <c r="AB77" s="228"/>
      <c r="AC77" s="228"/>
      <c r="AD77" s="228"/>
      <c r="AE77" s="228"/>
      <c r="AF77" s="228"/>
      <c r="AG77" s="228"/>
      <c r="AH77" s="228"/>
      <c r="AI77" s="228"/>
      <c r="AJ77" s="228"/>
      <c r="AK77" s="228"/>
      <c r="AL77" s="228"/>
      <c r="AM77" s="228"/>
      <c r="AN77" s="228"/>
      <c r="AO77" s="228"/>
      <c r="AP77" s="228"/>
    </row>
    <row r="78" spans="1:42" s="229" customFormat="1" ht="18" customHeight="1" thickTop="1">
      <c r="A78" s="663"/>
      <c r="B78" s="50"/>
      <c r="C78" s="251" t="s">
        <v>84</v>
      </c>
      <c r="D78" s="230" t="s">
        <v>519</v>
      </c>
      <c r="E78" s="51"/>
      <c r="F78" s="438">
        <f>'4b. Stationary Comb. Factors'!$C$23/1000000</f>
        <v>0.001026</v>
      </c>
      <c r="G78" s="252">
        <f aca="true" t="shared" si="34" ref="G78:G84">IF(E78&gt;0,E78*F78,"")</f>
      </c>
      <c r="H78" s="261">
        <f>'4b. Stationary Comb. Factors'!$K$23</f>
        <v>116.99730000000001</v>
      </c>
      <c r="I78" s="254">
        <f t="shared" si="28"/>
      </c>
      <c r="J78" s="255">
        <f>'4b. Stationary Comb. Factors'!$K$33</f>
        <v>0.002204585537918871</v>
      </c>
      <c r="K78" s="256">
        <f t="shared" si="29"/>
      </c>
      <c r="L78" s="256">
        <f t="shared" si="30"/>
      </c>
      <c r="M78" s="257">
        <f>'4b. Stationary Comb. Factors'!$K$44</f>
        <v>0.0002204585537918871</v>
      </c>
      <c r="N78" s="258">
        <f t="shared" si="31"/>
      </c>
      <c r="O78" s="259">
        <f t="shared" si="32"/>
      </c>
      <c r="P78" s="260">
        <f t="shared" si="33"/>
      </c>
      <c r="Q78" s="282"/>
      <c r="R78" s="282"/>
      <c r="S78" s="282"/>
      <c r="T78" s="228"/>
      <c r="U78" s="228"/>
      <c r="V78" s="228"/>
      <c r="W78" s="228"/>
      <c r="X78" s="228"/>
      <c r="Y78" s="228"/>
      <c r="Z78" s="228"/>
      <c r="AA78" s="228"/>
      <c r="AB78" s="228"/>
      <c r="AC78" s="228"/>
      <c r="AD78" s="228"/>
      <c r="AE78" s="228"/>
      <c r="AF78" s="228"/>
      <c r="AG78" s="228"/>
      <c r="AH78" s="228"/>
      <c r="AI78" s="228"/>
      <c r="AJ78" s="228"/>
      <c r="AK78" s="228"/>
      <c r="AL78" s="228"/>
      <c r="AM78" s="228"/>
      <c r="AN78" s="228"/>
      <c r="AO78" s="228"/>
      <c r="AP78" s="228"/>
    </row>
    <row r="79" spans="1:42" s="229" customFormat="1" ht="18" customHeight="1">
      <c r="A79" s="663"/>
      <c r="B79" s="50"/>
      <c r="C79" s="251" t="s">
        <v>51</v>
      </c>
      <c r="D79" s="230" t="s">
        <v>519</v>
      </c>
      <c r="E79" s="51"/>
      <c r="F79" s="439">
        <f>'4b. Stationary Comb. Factors'!$C$18/42</f>
        <v>0.0021666666666666666</v>
      </c>
      <c r="G79" s="252">
        <f t="shared" si="34"/>
      </c>
      <c r="H79" s="262">
        <f>'4b. Stationary Comb. Factors'!$K$18</f>
        <v>138.62835</v>
      </c>
      <c r="I79" s="254">
        <f t="shared" si="28"/>
      </c>
      <c r="J79" s="255">
        <f>'4b. Stationary Comb. Factors'!$K$33</f>
        <v>0.002204585537918871</v>
      </c>
      <c r="K79" s="256">
        <f t="shared" si="29"/>
      </c>
      <c r="L79" s="256">
        <f t="shared" si="30"/>
      </c>
      <c r="M79" s="257">
        <f>'4b. Stationary Comb. Factors'!$K$44</f>
        <v>0.0002204585537918871</v>
      </c>
      <c r="N79" s="258">
        <f t="shared" si="31"/>
      </c>
      <c r="O79" s="259">
        <f t="shared" si="32"/>
      </c>
      <c r="P79" s="260">
        <f t="shared" si="33"/>
      </c>
      <c r="Q79" s="282"/>
      <c r="R79" s="282"/>
      <c r="S79" s="282"/>
      <c r="T79" s="228"/>
      <c r="U79" s="228"/>
      <c r="V79" s="228"/>
      <c r="W79" s="228"/>
      <c r="X79" s="228"/>
      <c r="Y79" s="228"/>
      <c r="Z79" s="228"/>
      <c r="AA79" s="228"/>
      <c r="AB79" s="228"/>
      <c r="AC79" s="228"/>
      <c r="AD79" s="228"/>
      <c r="AE79" s="228"/>
      <c r="AF79" s="228"/>
      <c r="AG79" s="228"/>
      <c r="AH79" s="228"/>
      <c r="AI79" s="228"/>
      <c r="AJ79" s="228"/>
      <c r="AK79" s="228"/>
      <c r="AL79" s="228"/>
      <c r="AM79" s="228"/>
      <c r="AN79" s="228"/>
      <c r="AO79" s="228"/>
      <c r="AP79" s="228"/>
    </row>
    <row r="80" spans="1:42" s="229" customFormat="1" ht="18" customHeight="1">
      <c r="A80" s="663"/>
      <c r="B80" s="50"/>
      <c r="C80" s="251" t="s">
        <v>51</v>
      </c>
      <c r="D80" s="230" t="s">
        <v>519</v>
      </c>
      <c r="E80" s="51"/>
      <c r="F80" s="439">
        <f>'4b. Stationary Comb. Factors'!$C$18/42</f>
        <v>0.0021666666666666666</v>
      </c>
      <c r="G80" s="252">
        <f t="shared" si="34"/>
      </c>
      <c r="H80" s="262">
        <f>'4b. Stationary Comb. Factors'!$K$18</f>
        <v>138.62835</v>
      </c>
      <c r="I80" s="254">
        <f t="shared" si="28"/>
      </c>
      <c r="J80" s="263">
        <f>'4b. Stationary Comb. Factors'!$K$33</f>
        <v>0.002204585537918871</v>
      </c>
      <c r="K80" s="256">
        <f t="shared" si="29"/>
      </c>
      <c r="L80" s="256">
        <f t="shared" si="30"/>
      </c>
      <c r="M80" s="264">
        <f>'4b. Stationary Comb. Factors'!$K$44</f>
        <v>0.0002204585537918871</v>
      </c>
      <c r="N80" s="258">
        <f t="shared" si="31"/>
      </c>
      <c r="O80" s="259">
        <f t="shared" si="32"/>
      </c>
      <c r="P80" s="260">
        <f t="shared" si="33"/>
      </c>
      <c r="Q80" s="282"/>
      <c r="R80" s="282"/>
      <c r="S80" s="282"/>
      <c r="T80" s="228"/>
      <c r="U80" s="228"/>
      <c r="V80" s="228"/>
      <c r="W80" s="228"/>
      <c r="X80" s="228"/>
      <c r="Y80" s="228"/>
      <c r="Z80" s="228"/>
      <c r="AA80" s="228"/>
      <c r="AB80" s="228"/>
      <c r="AC80" s="228"/>
      <c r="AD80" s="228"/>
      <c r="AE80" s="228"/>
      <c r="AF80" s="228"/>
      <c r="AG80" s="228"/>
      <c r="AH80" s="228"/>
      <c r="AI80" s="228"/>
      <c r="AJ80" s="228"/>
      <c r="AK80" s="228"/>
      <c r="AL80" s="228"/>
      <c r="AM80" s="228"/>
      <c r="AN80" s="228"/>
      <c r="AO80" s="228"/>
      <c r="AP80" s="228"/>
    </row>
    <row r="81" spans="1:42" s="229" customFormat="1" ht="18" customHeight="1">
      <c r="A81" s="663"/>
      <c r="B81" s="50"/>
      <c r="C81" s="251" t="s">
        <v>474</v>
      </c>
      <c r="D81" s="230" t="s">
        <v>519</v>
      </c>
      <c r="E81" s="51"/>
      <c r="F81" s="439">
        <f>'4b. Stationary Comb. Factors'!$C$15/42</f>
        <v>0.003285714285714286</v>
      </c>
      <c r="G81" s="252">
        <f t="shared" si="34"/>
      </c>
      <c r="H81" s="262">
        <f>'4b. Stationary Comb. Factors'!$K$15</f>
        <v>163.0818</v>
      </c>
      <c r="I81" s="254">
        <f t="shared" si="28"/>
      </c>
      <c r="J81" s="255">
        <f>'4b. Stationary Comb. Factors'!$K$31</f>
        <v>0.006613756613756613</v>
      </c>
      <c r="K81" s="256">
        <f t="shared" si="29"/>
      </c>
      <c r="L81" s="256">
        <f t="shared" si="30"/>
      </c>
      <c r="M81" s="257">
        <f>'4b. Stationary Comb. Factors'!$K$42</f>
        <v>0.0013227513227513227</v>
      </c>
      <c r="N81" s="258">
        <f t="shared" si="31"/>
      </c>
      <c r="O81" s="259">
        <f t="shared" si="32"/>
      </c>
      <c r="P81" s="260">
        <f t="shared" si="33"/>
      </c>
      <c r="Q81" s="282"/>
      <c r="R81" s="282"/>
      <c r="S81" s="282"/>
      <c r="T81" s="228"/>
      <c r="U81" s="228"/>
      <c r="V81" s="228"/>
      <c r="W81" s="228"/>
      <c r="X81" s="228"/>
      <c r="Y81" s="228"/>
      <c r="Z81" s="228"/>
      <c r="AA81" s="228"/>
      <c r="AB81" s="228"/>
      <c r="AC81" s="228"/>
      <c r="AD81" s="228"/>
      <c r="AE81" s="228"/>
      <c r="AF81" s="228"/>
      <c r="AG81" s="228"/>
      <c r="AH81" s="228"/>
      <c r="AI81" s="228"/>
      <c r="AJ81" s="228"/>
      <c r="AK81" s="228"/>
      <c r="AL81" s="228"/>
      <c r="AM81" s="228"/>
      <c r="AN81" s="228"/>
      <c r="AO81" s="228"/>
      <c r="AP81" s="228"/>
    </row>
    <row r="82" spans="1:42" s="229" customFormat="1" ht="18" customHeight="1">
      <c r="A82" s="663"/>
      <c r="B82" s="50"/>
      <c r="C82" s="251" t="s">
        <v>474</v>
      </c>
      <c r="D82" s="230" t="s">
        <v>519</v>
      </c>
      <c r="E82" s="51"/>
      <c r="F82" s="439">
        <f>'4b. Stationary Comb. Factors'!$C$15/42</f>
        <v>0.003285714285714286</v>
      </c>
      <c r="G82" s="252">
        <f t="shared" si="34"/>
      </c>
      <c r="H82" s="262">
        <f>'4b. Stationary Comb. Factors'!$K$15</f>
        <v>163.0818</v>
      </c>
      <c r="I82" s="254">
        <f t="shared" si="28"/>
      </c>
      <c r="J82" s="255">
        <f>'4b. Stationary Comb. Factors'!$K$31</f>
        <v>0.006613756613756613</v>
      </c>
      <c r="K82" s="256">
        <f t="shared" si="29"/>
      </c>
      <c r="L82" s="256">
        <f t="shared" si="30"/>
      </c>
      <c r="M82" s="257">
        <f>'4b. Stationary Comb. Factors'!$K$42</f>
        <v>0.0013227513227513227</v>
      </c>
      <c r="N82" s="258">
        <f t="shared" si="31"/>
      </c>
      <c r="O82" s="259">
        <f t="shared" si="32"/>
      </c>
      <c r="P82" s="260">
        <f t="shared" si="33"/>
      </c>
      <c r="Q82" s="282"/>
      <c r="R82" s="282"/>
      <c r="S82" s="282"/>
      <c r="T82" s="228"/>
      <c r="U82" s="228"/>
      <c r="V82" s="228"/>
      <c r="W82" s="228"/>
      <c r="X82" s="228"/>
      <c r="Y82" s="228"/>
      <c r="Z82" s="228"/>
      <c r="AA82" s="228"/>
      <c r="AB82" s="228"/>
      <c r="AC82" s="228"/>
      <c r="AD82" s="228"/>
      <c r="AE82" s="228"/>
      <c r="AF82" s="228"/>
      <c r="AG82" s="228"/>
      <c r="AH82" s="228"/>
      <c r="AI82" s="228"/>
      <c r="AJ82" s="228"/>
      <c r="AK82" s="228"/>
      <c r="AL82" s="228"/>
      <c r="AM82" s="228"/>
      <c r="AN82" s="228"/>
      <c r="AO82" s="228"/>
      <c r="AP82" s="228"/>
    </row>
    <row r="83" spans="1:42" s="229" customFormat="1" ht="18" customHeight="1">
      <c r="A83" s="663"/>
      <c r="B83" s="50"/>
      <c r="C83" s="251" t="s">
        <v>52</v>
      </c>
      <c r="D83" s="230" t="s">
        <v>519</v>
      </c>
      <c r="E83" s="51"/>
      <c r="F83" s="439">
        <f>'4b. Stationary Comb. Factors'!$C$13/42</f>
        <v>0.0033333333333333335</v>
      </c>
      <c r="G83" s="252">
        <f t="shared" si="34"/>
      </c>
      <c r="H83" s="262">
        <f>'4b. Stationary Comb. Factors'!$K$13</f>
        <v>160.81065</v>
      </c>
      <c r="I83" s="254">
        <f t="shared" si="28"/>
      </c>
      <c r="J83" s="255">
        <f>'4b. Stationary Comb. Factors'!$K$31</f>
        <v>0.006613756613756613</v>
      </c>
      <c r="K83" s="256">
        <f t="shared" si="29"/>
      </c>
      <c r="L83" s="256">
        <f t="shared" si="30"/>
      </c>
      <c r="M83" s="257">
        <f>'4b. Stationary Comb. Factors'!$K$42</f>
        <v>0.0013227513227513227</v>
      </c>
      <c r="N83" s="258">
        <f t="shared" si="31"/>
      </c>
      <c r="O83" s="259">
        <f t="shared" si="32"/>
      </c>
      <c r="P83" s="260">
        <f t="shared" si="33"/>
      </c>
      <c r="Q83" s="282"/>
      <c r="R83" s="282"/>
      <c r="S83" s="282"/>
      <c r="T83" s="228"/>
      <c r="U83" s="228"/>
      <c r="V83" s="228"/>
      <c r="W83" s="228"/>
      <c r="X83" s="228"/>
      <c r="Y83" s="228"/>
      <c r="Z83" s="228"/>
      <c r="AA83" s="228"/>
      <c r="AB83" s="228"/>
      <c r="AC83" s="228"/>
      <c r="AD83" s="228"/>
      <c r="AE83" s="228"/>
      <c r="AF83" s="228"/>
      <c r="AG83" s="228"/>
      <c r="AH83" s="228"/>
      <c r="AI83" s="228"/>
      <c r="AJ83" s="228"/>
      <c r="AK83" s="228"/>
      <c r="AL83" s="228"/>
      <c r="AM83" s="228"/>
      <c r="AN83" s="228"/>
      <c r="AO83" s="228"/>
      <c r="AP83" s="228"/>
    </row>
    <row r="84" spans="1:42" s="229" customFormat="1" ht="18" customHeight="1">
      <c r="A84" s="663"/>
      <c r="B84" s="50"/>
      <c r="C84" s="251" t="s">
        <v>52</v>
      </c>
      <c r="D84" s="230" t="s">
        <v>519</v>
      </c>
      <c r="E84" s="51"/>
      <c r="F84" s="439">
        <f>'4b. Stationary Comb. Factors'!$C$13/42</f>
        <v>0.0033333333333333335</v>
      </c>
      <c r="G84" s="252">
        <f t="shared" si="34"/>
      </c>
      <c r="H84" s="262">
        <f>78.8*2.2</f>
        <v>173.36</v>
      </c>
      <c r="I84" s="254">
        <f t="shared" si="28"/>
      </c>
      <c r="J84" s="255">
        <f>'4b. Stationary Comb. Factors'!$K$31</f>
        <v>0.006613756613756613</v>
      </c>
      <c r="K84" s="256">
        <f t="shared" si="29"/>
      </c>
      <c r="L84" s="256">
        <f t="shared" si="30"/>
      </c>
      <c r="M84" s="257">
        <f>'4b. Stationary Comb. Factors'!$K$42</f>
        <v>0.0013227513227513227</v>
      </c>
      <c r="N84" s="258">
        <f t="shared" si="31"/>
      </c>
      <c r="O84" s="259">
        <f t="shared" si="32"/>
      </c>
      <c r="P84" s="260">
        <f t="shared" si="33"/>
      </c>
      <c r="Q84" s="282"/>
      <c r="R84" s="282"/>
      <c r="S84" s="282"/>
      <c r="T84" s="228"/>
      <c r="U84" s="228"/>
      <c r="V84" s="228"/>
      <c r="W84" s="228"/>
      <c r="X84" s="228"/>
      <c r="Y84" s="228"/>
      <c r="Z84" s="228"/>
      <c r="AA84" s="228"/>
      <c r="AB84" s="228"/>
      <c r="AC84" s="228"/>
      <c r="AD84" s="228"/>
      <c r="AE84" s="228"/>
      <c r="AF84" s="228"/>
      <c r="AG84" s="228"/>
      <c r="AH84" s="228"/>
      <c r="AI84" s="228"/>
      <c r="AJ84" s="228"/>
      <c r="AK84" s="228"/>
      <c r="AL84" s="228"/>
      <c r="AM84" s="228"/>
      <c r="AN84" s="228"/>
      <c r="AO84" s="228"/>
      <c r="AP84" s="228"/>
    </row>
    <row r="85" spans="1:42" s="229" customFormat="1" ht="18" customHeight="1">
      <c r="A85" s="663"/>
      <c r="B85" s="50"/>
      <c r="C85" s="251"/>
      <c r="D85" s="230"/>
      <c r="E85" s="51"/>
      <c r="F85" s="433"/>
      <c r="G85" s="252"/>
      <c r="H85" s="265"/>
      <c r="I85" s="254">
        <f t="shared" si="28"/>
      </c>
      <c r="J85" s="255"/>
      <c r="K85" s="256">
        <f t="shared" si="29"/>
      </c>
      <c r="L85" s="256">
        <f t="shared" si="30"/>
      </c>
      <c r="M85" s="257"/>
      <c r="N85" s="258">
        <f t="shared" si="31"/>
      </c>
      <c r="O85" s="259">
        <f t="shared" si="32"/>
      </c>
      <c r="P85" s="260">
        <f t="shared" si="33"/>
      </c>
      <c r="Q85" s="282"/>
      <c r="R85" s="282"/>
      <c r="S85" s="282"/>
      <c r="T85" s="228"/>
      <c r="U85" s="228"/>
      <c r="V85" s="228"/>
      <c r="W85" s="228"/>
      <c r="X85" s="228"/>
      <c r="Y85" s="228"/>
      <c r="Z85" s="228"/>
      <c r="AA85" s="228"/>
      <c r="AB85" s="228"/>
      <c r="AC85" s="228"/>
      <c r="AD85" s="228"/>
      <c r="AE85" s="228"/>
      <c r="AF85" s="228"/>
      <c r="AG85" s="228"/>
      <c r="AH85" s="228"/>
      <c r="AI85" s="228"/>
      <c r="AJ85" s="228"/>
      <c r="AK85" s="228"/>
      <c r="AL85" s="228"/>
      <c r="AM85" s="228"/>
      <c r="AN85" s="228"/>
      <c r="AO85" s="228"/>
      <c r="AP85" s="228"/>
    </row>
    <row r="86" spans="1:42" s="229" customFormat="1" ht="18" customHeight="1">
      <c r="A86" s="663"/>
      <c r="B86" s="50"/>
      <c r="C86" s="251"/>
      <c r="D86" s="230"/>
      <c r="E86" s="51"/>
      <c r="F86" s="433"/>
      <c r="G86" s="252"/>
      <c r="H86" s="265"/>
      <c r="I86" s="254">
        <f t="shared" si="28"/>
      </c>
      <c r="J86" s="255"/>
      <c r="K86" s="256">
        <f t="shared" si="29"/>
      </c>
      <c r="L86" s="256">
        <f t="shared" si="30"/>
      </c>
      <c r="M86" s="257"/>
      <c r="N86" s="258">
        <f t="shared" si="31"/>
      </c>
      <c r="O86" s="259">
        <f t="shared" si="32"/>
      </c>
      <c r="P86" s="394">
        <f t="shared" si="33"/>
      </c>
      <c r="Q86" s="282"/>
      <c r="R86" s="282"/>
      <c r="S86" s="282"/>
      <c r="T86" s="228"/>
      <c r="U86" s="228"/>
      <c r="V86" s="228"/>
      <c r="W86" s="228"/>
      <c r="X86" s="228"/>
      <c r="Y86" s="228"/>
      <c r="Z86" s="228"/>
      <c r="AA86" s="228"/>
      <c r="AB86" s="228"/>
      <c r="AC86" s="228"/>
      <c r="AD86" s="228"/>
      <c r="AE86" s="228"/>
      <c r="AF86" s="228"/>
      <c r="AG86" s="228"/>
      <c r="AH86" s="228"/>
      <c r="AI86" s="228"/>
      <c r="AJ86" s="228"/>
      <c r="AK86" s="228"/>
      <c r="AL86" s="228"/>
      <c r="AM86" s="228"/>
      <c r="AN86" s="228"/>
      <c r="AO86" s="228"/>
      <c r="AP86" s="228"/>
    </row>
    <row r="87" spans="1:42" s="229" customFormat="1" ht="18" customHeight="1">
      <c r="A87" s="663"/>
      <c r="B87" s="50"/>
      <c r="C87" s="251"/>
      <c r="D87" s="230"/>
      <c r="E87" s="51"/>
      <c r="F87" s="433"/>
      <c r="G87" s="252"/>
      <c r="H87" s="265"/>
      <c r="I87" s="254">
        <f t="shared" si="28"/>
      </c>
      <c r="J87" s="255"/>
      <c r="K87" s="256">
        <f t="shared" si="29"/>
      </c>
      <c r="L87" s="256">
        <f t="shared" si="30"/>
      </c>
      <c r="M87" s="257"/>
      <c r="N87" s="258">
        <f t="shared" si="31"/>
      </c>
      <c r="O87" s="259"/>
      <c r="P87" s="394">
        <f t="shared" si="33"/>
      </c>
      <c r="Q87" s="282"/>
      <c r="R87" s="282"/>
      <c r="S87" s="282"/>
      <c r="T87" s="228"/>
      <c r="U87" s="228"/>
      <c r="V87" s="228"/>
      <c r="W87" s="228"/>
      <c r="X87" s="228"/>
      <c r="Y87" s="228"/>
      <c r="Z87" s="228"/>
      <c r="AA87" s="228"/>
      <c r="AB87" s="228"/>
      <c r="AC87" s="228"/>
      <c r="AD87" s="228"/>
      <c r="AE87" s="228"/>
      <c r="AF87" s="228"/>
      <c r="AG87" s="228"/>
      <c r="AH87" s="228"/>
      <c r="AI87" s="228"/>
      <c r="AJ87" s="228"/>
      <c r="AK87" s="228"/>
      <c r="AL87" s="228"/>
      <c r="AM87" s="228"/>
      <c r="AN87" s="228"/>
      <c r="AO87" s="228"/>
      <c r="AP87" s="228"/>
    </row>
    <row r="88" spans="1:42" s="268" customFormat="1" ht="22.5" customHeight="1" thickBot="1">
      <c r="A88" s="664"/>
      <c r="B88" s="654" t="s">
        <v>383</v>
      </c>
      <c r="C88" s="655"/>
      <c r="D88" s="655"/>
      <c r="E88" s="655"/>
      <c r="F88" s="655"/>
      <c r="G88" s="655"/>
      <c r="H88" s="655"/>
      <c r="I88" s="655"/>
      <c r="J88" s="655"/>
      <c r="K88" s="655"/>
      <c r="L88" s="655"/>
      <c r="M88" s="655"/>
      <c r="N88" s="655"/>
      <c r="O88" s="656"/>
      <c r="P88" s="266">
        <f>SUM(P76:P87)</f>
        <v>0</v>
      </c>
      <c r="Q88" s="282"/>
      <c r="R88" s="282"/>
      <c r="S88" s="282"/>
      <c r="T88" s="267"/>
      <c r="U88" s="267"/>
      <c r="V88" s="267"/>
      <c r="W88" s="267"/>
      <c r="X88" s="267"/>
      <c r="Y88" s="267"/>
      <c r="Z88" s="267"/>
      <c r="AA88" s="267"/>
      <c r="AB88" s="267"/>
      <c r="AC88" s="267"/>
      <c r="AD88" s="267"/>
      <c r="AE88" s="267"/>
      <c r="AF88" s="267"/>
      <c r="AG88" s="267"/>
      <c r="AH88" s="267"/>
      <c r="AI88" s="267"/>
      <c r="AJ88" s="267"/>
      <c r="AK88" s="267"/>
      <c r="AL88" s="267"/>
      <c r="AM88" s="267"/>
      <c r="AN88" s="267"/>
      <c r="AO88" s="267"/>
      <c r="AP88" s="267"/>
    </row>
    <row r="89" spans="1:42" s="229" customFormat="1" ht="18" customHeight="1" thickBot="1" thickTop="1">
      <c r="A89" s="662">
        <f>'1. Facility'!B13</f>
        <v>6</v>
      </c>
      <c r="B89" s="48"/>
      <c r="C89" s="241" t="s">
        <v>84</v>
      </c>
      <c r="D89" s="242" t="s">
        <v>518</v>
      </c>
      <c r="E89" s="49"/>
      <c r="F89" s="438">
        <f>'4b. Stationary Comb. Factors'!$C$23/1000000</f>
        <v>0.001026</v>
      </c>
      <c r="G89" s="243">
        <f>IF(E89&gt;0,E89*F89,"")</f>
      </c>
      <c r="H89" s="244">
        <f>'4b. Stationary Comb. Factors'!$K$23</f>
        <v>116.99730000000001</v>
      </c>
      <c r="I89" s="245">
        <f aca="true" t="shared" si="35" ref="I89:I100">IF(E89&gt;0,G89*H89/2000,"")</f>
      </c>
      <c r="J89" s="246">
        <f>'4b. Stationary Comb. Factors'!$K$33</f>
        <v>0.002204585537918871</v>
      </c>
      <c r="K89" s="247">
        <f aca="true" t="shared" si="36" ref="K89:K100">IF(E89&gt;0,G89*J89/2000,"")</f>
      </c>
      <c r="L89" s="247">
        <f aca="true" t="shared" si="37" ref="L89:L100">IF(E89&gt;0,$I$9*K89,"")</f>
      </c>
      <c r="M89" s="248">
        <f>'4b. Stationary Comb. Factors'!$K$44</f>
        <v>0.0002204585537918871</v>
      </c>
      <c r="N89" s="249">
        <f aca="true" t="shared" si="38" ref="N89:N100">IF(E89&gt;0,M89*G89/2000,"")</f>
      </c>
      <c r="O89" s="250">
        <f aca="true" t="shared" si="39" ref="O89:O99">IF(E89&gt;0,$I$10*N89,"")</f>
      </c>
      <c r="P89" s="393">
        <f aca="true" t="shared" si="40" ref="P89:P100">IF(E89&gt;0,I89+L89+O89,"")</f>
      </c>
      <c r="Q89" s="281"/>
      <c r="R89" s="281"/>
      <c r="S89" s="281"/>
      <c r="T89" s="228"/>
      <c r="U89" s="228"/>
      <c r="V89" s="228"/>
      <c r="W89" s="228"/>
      <c r="X89" s="228"/>
      <c r="Y89" s="228"/>
      <c r="Z89" s="228"/>
      <c r="AA89" s="228"/>
      <c r="AB89" s="228"/>
      <c r="AC89" s="228"/>
      <c r="AD89" s="228"/>
      <c r="AE89" s="228"/>
      <c r="AF89" s="228"/>
      <c r="AG89" s="228"/>
      <c r="AH89" s="228"/>
      <c r="AI89" s="228"/>
      <c r="AJ89" s="228"/>
      <c r="AK89" s="228"/>
      <c r="AL89" s="228"/>
      <c r="AM89" s="228"/>
      <c r="AN89" s="228"/>
      <c r="AO89" s="228"/>
      <c r="AP89" s="228"/>
    </row>
    <row r="90" spans="1:42" s="229" customFormat="1" ht="18" customHeight="1" thickBot="1" thickTop="1">
      <c r="A90" s="663"/>
      <c r="B90" s="50"/>
      <c r="C90" s="251" t="s">
        <v>84</v>
      </c>
      <c r="D90" s="230" t="s">
        <v>518</v>
      </c>
      <c r="E90" s="51"/>
      <c r="F90" s="438">
        <f>'4b. Stationary Comb. Factors'!$C$23/1000000</f>
        <v>0.001026</v>
      </c>
      <c r="G90" s="252">
        <f>IF(E90&gt;0,E90*F90,"")</f>
      </c>
      <c r="H90" s="253">
        <f>'4b. Stationary Comb. Factors'!$K$23</f>
        <v>116.99730000000001</v>
      </c>
      <c r="I90" s="254">
        <f t="shared" si="35"/>
      </c>
      <c r="J90" s="255">
        <f>'4b. Stationary Comb. Factors'!$K$33</f>
        <v>0.002204585537918871</v>
      </c>
      <c r="K90" s="256">
        <f t="shared" si="36"/>
      </c>
      <c r="L90" s="256">
        <f t="shared" si="37"/>
      </c>
      <c r="M90" s="257">
        <f>'4b. Stationary Comb. Factors'!$K$44</f>
        <v>0.0002204585537918871</v>
      </c>
      <c r="N90" s="258">
        <f t="shared" si="38"/>
      </c>
      <c r="O90" s="259">
        <f t="shared" si="39"/>
      </c>
      <c r="P90" s="130">
        <f t="shared" si="40"/>
      </c>
      <c r="Q90" s="282"/>
      <c r="R90" s="282"/>
      <c r="S90" s="282"/>
      <c r="T90" s="228"/>
      <c r="U90" s="228"/>
      <c r="V90" s="228"/>
      <c r="W90" s="228"/>
      <c r="X90" s="228"/>
      <c r="Y90" s="228"/>
      <c r="Z90" s="228"/>
      <c r="AA90" s="228"/>
      <c r="AB90" s="228"/>
      <c r="AC90" s="228"/>
      <c r="AD90" s="228"/>
      <c r="AE90" s="228"/>
      <c r="AF90" s="228"/>
      <c r="AG90" s="228"/>
      <c r="AH90" s="228"/>
      <c r="AI90" s="228"/>
      <c r="AJ90" s="228"/>
      <c r="AK90" s="228"/>
      <c r="AL90" s="228"/>
      <c r="AM90" s="228"/>
      <c r="AN90" s="228"/>
      <c r="AO90" s="228"/>
      <c r="AP90" s="228"/>
    </row>
    <row r="91" spans="1:42" s="229" customFormat="1" ht="18" customHeight="1" thickTop="1">
      <c r="A91" s="663"/>
      <c r="B91" s="50"/>
      <c r="C91" s="251" t="s">
        <v>84</v>
      </c>
      <c r="D91" s="230" t="s">
        <v>519</v>
      </c>
      <c r="E91" s="51"/>
      <c r="F91" s="438">
        <f>'4b. Stationary Comb. Factors'!$C$23/1000000</f>
        <v>0.001026</v>
      </c>
      <c r="G91" s="252">
        <f aca="true" t="shared" si="41" ref="G91:G97">IF(E91&gt;0,E91*F91,"")</f>
      </c>
      <c r="H91" s="261">
        <f>'4b. Stationary Comb. Factors'!$K$23</f>
        <v>116.99730000000001</v>
      </c>
      <c r="I91" s="254">
        <f t="shared" si="35"/>
      </c>
      <c r="J91" s="255">
        <f>'4b. Stationary Comb. Factors'!$K$33</f>
        <v>0.002204585537918871</v>
      </c>
      <c r="K91" s="256">
        <f t="shared" si="36"/>
      </c>
      <c r="L91" s="256">
        <f t="shared" si="37"/>
      </c>
      <c r="M91" s="257">
        <f>'4b. Stationary Comb. Factors'!$K$44</f>
        <v>0.0002204585537918871</v>
      </c>
      <c r="N91" s="258">
        <f t="shared" si="38"/>
      </c>
      <c r="O91" s="259">
        <f t="shared" si="39"/>
      </c>
      <c r="P91" s="260">
        <f t="shared" si="40"/>
      </c>
      <c r="Q91" s="282"/>
      <c r="R91" s="282"/>
      <c r="S91" s="282"/>
      <c r="T91" s="228"/>
      <c r="U91" s="228"/>
      <c r="V91" s="228"/>
      <c r="W91" s="228"/>
      <c r="X91" s="228"/>
      <c r="Y91" s="228"/>
      <c r="Z91" s="228"/>
      <c r="AA91" s="228"/>
      <c r="AB91" s="228"/>
      <c r="AC91" s="228"/>
      <c r="AD91" s="228"/>
      <c r="AE91" s="228"/>
      <c r="AF91" s="228"/>
      <c r="AG91" s="228"/>
      <c r="AH91" s="228"/>
      <c r="AI91" s="228"/>
      <c r="AJ91" s="228"/>
      <c r="AK91" s="228"/>
      <c r="AL91" s="228"/>
      <c r="AM91" s="228"/>
      <c r="AN91" s="228"/>
      <c r="AO91" s="228"/>
      <c r="AP91" s="228"/>
    </row>
    <row r="92" spans="1:42" s="229" customFormat="1" ht="18" customHeight="1">
      <c r="A92" s="663"/>
      <c r="B92" s="50"/>
      <c r="C92" s="251" t="s">
        <v>51</v>
      </c>
      <c r="D92" s="230" t="s">
        <v>519</v>
      </c>
      <c r="E92" s="51"/>
      <c r="F92" s="439">
        <f>'4b. Stationary Comb. Factors'!$C$18/42</f>
        <v>0.0021666666666666666</v>
      </c>
      <c r="G92" s="252">
        <f t="shared" si="41"/>
      </c>
      <c r="H92" s="262">
        <f>'4b. Stationary Comb. Factors'!$K$18</f>
        <v>138.62835</v>
      </c>
      <c r="I92" s="254">
        <f t="shared" si="35"/>
      </c>
      <c r="J92" s="255">
        <f>'4b. Stationary Comb. Factors'!$K$33</f>
        <v>0.002204585537918871</v>
      </c>
      <c r="K92" s="256">
        <f t="shared" si="36"/>
      </c>
      <c r="L92" s="256">
        <f t="shared" si="37"/>
      </c>
      <c r="M92" s="257">
        <f>'4b. Stationary Comb. Factors'!$K$44</f>
        <v>0.0002204585537918871</v>
      </c>
      <c r="N92" s="258">
        <f t="shared" si="38"/>
      </c>
      <c r="O92" s="259">
        <f t="shared" si="39"/>
      </c>
      <c r="P92" s="260">
        <f t="shared" si="40"/>
      </c>
      <c r="Q92" s="282"/>
      <c r="R92" s="282"/>
      <c r="S92" s="282"/>
      <c r="T92" s="228"/>
      <c r="U92" s="228"/>
      <c r="V92" s="228"/>
      <c r="W92" s="228"/>
      <c r="X92" s="228"/>
      <c r="Y92" s="228"/>
      <c r="Z92" s="228"/>
      <c r="AA92" s="228"/>
      <c r="AB92" s="228"/>
      <c r="AC92" s="228"/>
      <c r="AD92" s="228"/>
      <c r="AE92" s="228"/>
      <c r="AF92" s="228"/>
      <c r="AG92" s="228"/>
      <c r="AH92" s="228"/>
      <c r="AI92" s="228"/>
      <c r="AJ92" s="228"/>
      <c r="AK92" s="228"/>
      <c r="AL92" s="228"/>
      <c r="AM92" s="228"/>
      <c r="AN92" s="228"/>
      <c r="AO92" s="228"/>
      <c r="AP92" s="228"/>
    </row>
    <row r="93" spans="1:42" s="229" customFormat="1" ht="18" customHeight="1">
      <c r="A93" s="663"/>
      <c r="B93" s="50"/>
      <c r="C93" s="251" t="s">
        <v>51</v>
      </c>
      <c r="D93" s="230" t="s">
        <v>519</v>
      </c>
      <c r="E93" s="51"/>
      <c r="F93" s="439">
        <f>'4b. Stationary Comb. Factors'!$C$18/42</f>
        <v>0.0021666666666666666</v>
      </c>
      <c r="G93" s="252">
        <f t="shared" si="41"/>
      </c>
      <c r="H93" s="262">
        <f>'4b. Stationary Comb. Factors'!$K$18</f>
        <v>138.62835</v>
      </c>
      <c r="I93" s="254">
        <f t="shared" si="35"/>
      </c>
      <c r="J93" s="263">
        <f>'4b. Stationary Comb. Factors'!$K$33</f>
        <v>0.002204585537918871</v>
      </c>
      <c r="K93" s="256">
        <f t="shared" si="36"/>
      </c>
      <c r="L93" s="256">
        <f t="shared" si="37"/>
      </c>
      <c r="M93" s="264">
        <f>'4b. Stationary Comb. Factors'!$K$44</f>
        <v>0.0002204585537918871</v>
      </c>
      <c r="N93" s="258">
        <f t="shared" si="38"/>
      </c>
      <c r="O93" s="259">
        <f t="shared" si="39"/>
      </c>
      <c r="P93" s="260">
        <f t="shared" si="40"/>
      </c>
      <c r="Q93" s="282"/>
      <c r="R93" s="282"/>
      <c r="S93" s="282"/>
      <c r="T93" s="228"/>
      <c r="U93" s="228"/>
      <c r="V93" s="228"/>
      <c r="W93" s="228"/>
      <c r="X93" s="228"/>
      <c r="Y93" s="228"/>
      <c r="Z93" s="228"/>
      <c r="AA93" s="228"/>
      <c r="AB93" s="228"/>
      <c r="AC93" s="228"/>
      <c r="AD93" s="228"/>
      <c r="AE93" s="228"/>
      <c r="AF93" s="228"/>
      <c r="AG93" s="228"/>
      <c r="AH93" s="228"/>
      <c r="AI93" s="228"/>
      <c r="AJ93" s="228"/>
      <c r="AK93" s="228"/>
      <c r="AL93" s="228"/>
      <c r="AM93" s="228"/>
      <c r="AN93" s="228"/>
      <c r="AO93" s="228"/>
      <c r="AP93" s="228"/>
    </row>
    <row r="94" spans="1:42" s="229" customFormat="1" ht="18" customHeight="1">
      <c r="A94" s="663"/>
      <c r="B94" s="50"/>
      <c r="C94" s="251" t="s">
        <v>474</v>
      </c>
      <c r="D94" s="230" t="s">
        <v>519</v>
      </c>
      <c r="E94" s="51"/>
      <c r="F94" s="439">
        <f>'4b. Stationary Comb. Factors'!$C$15/42</f>
        <v>0.003285714285714286</v>
      </c>
      <c r="G94" s="252">
        <f t="shared" si="41"/>
      </c>
      <c r="H94" s="262">
        <f>'4b. Stationary Comb. Factors'!$K$15</f>
        <v>163.0818</v>
      </c>
      <c r="I94" s="254">
        <f t="shared" si="35"/>
      </c>
      <c r="J94" s="255">
        <f>'4b. Stationary Comb. Factors'!$K$31</f>
        <v>0.006613756613756613</v>
      </c>
      <c r="K94" s="256">
        <f t="shared" si="36"/>
      </c>
      <c r="L94" s="256">
        <f t="shared" si="37"/>
      </c>
      <c r="M94" s="257">
        <f>'4b. Stationary Comb. Factors'!$K$42</f>
        <v>0.0013227513227513227</v>
      </c>
      <c r="N94" s="258">
        <f t="shared" si="38"/>
      </c>
      <c r="O94" s="259">
        <f t="shared" si="39"/>
      </c>
      <c r="P94" s="260">
        <f t="shared" si="40"/>
      </c>
      <c r="Q94" s="282"/>
      <c r="R94" s="282"/>
      <c r="S94" s="282"/>
      <c r="T94" s="228"/>
      <c r="U94" s="228"/>
      <c r="V94" s="228"/>
      <c r="W94" s="228"/>
      <c r="X94" s="228"/>
      <c r="Y94" s="228"/>
      <c r="Z94" s="228"/>
      <c r="AA94" s="228"/>
      <c r="AB94" s="228"/>
      <c r="AC94" s="228"/>
      <c r="AD94" s="228"/>
      <c r="AE94" s="228"/>
      <c r="AF94" s="228"/>
      <c r="AG94" s="228"/>
      <c r="AH94" s="228"/>
      <c r="AI94" s="228"/>
      <c r="AJ94" s="228"/>
      <c r="AK94" s="228"/>
      <c r="AL94" s="228"/>
      <c r="AM94" s="228"/>
      <c r="AN94" s="228"/>
      <c r="AO94" s="228"/>
      <c r="AP94" s="228"/>
    </row>
    <row r="95" spans="1:42" s="229" customFormat="1" ht="18" customHeight="1">
      <c r="A95" s="663"/>
      <c r="B95" s="50"/>
      <c r="C95" s="251" t="s">
        <v>474</v>
      </c>
      <c r="D95" s="230" t="s">
        <v>519</v>
      </c>
      <c r="E95" s="51"/>
      <c r="F95" s="439">
        <f>'4b. Stationary Comb. Factors'!$C$15/42</f>
        <v>0.003285714285714286</v>
      </c>
      <c r="G95" s="252">
        <f t="shared" si="41"/>
      </c>
      <c r="H95" s="262">
        <f>'4b. Stationary Comb. Factors'!$K$15</f>
        <v>163.0818</v>
      </c>
      <c r="I95" s="254">
        <f t="shared" si="35"/>
      </c>
      <c r="J95" s="255">
        <f>'4b. Stationary Comb. Factors'!$K$31</f>
        <v>0.006613756613756613</v>
      </c>
      <c r="K95" s="256">
        <f t="shared" si="36"/>
      </c>
      <c r="L95" s="256">
        <f t="shared" si="37"/>
      </c>
      <c r="M95" s="257">
        <f>'4b. Stationary Comb. Factors'!$K$42</f>
        <v>0.0013227513227513227</v>
      </c>
      <c r="N95" s="258">
        <f t="shared" si="38"/>
      </c>
      <c r="O95" s="259">
        <f t="shared" si="39"/>
      </c>
      <c r="P95" s="260">
        <f t="shared" si="40"/>
      </c>
      <c r="Q95" s="282"/>
      <c r="R95" s="282"/>
      <c r="S95" s="282"/>
      <c r="T95" s="228"/>
      <c r="U95" s="228"/>
      <c r="V95" s="228"/>
      <c r="W95" s="228"/>
      <c r="X95" s="228"/>
      <c r="Y95" s="228"/>
      <c r="Z95" s="228"/>
      <c r="AA95" s="228"/>
      <c r="AB95" s="228"/>
      <c r="AC95" s="228"/>
      <c r="AD95" s="228"/>
      <c r="AE95" s="228"/>
      <c r="AF95" s="228"/>
      <c r="AG95" s="228"/>
      <c r="AH95" s="228"/>
      <c r="AI95" s="228"/>
      <c r="AJ95" s="228"/>
      <c r="AK95" s="228"/>
      <c r="AL95" s="228"/>
      <c r="AM95" s="228"/>
      <c r="AN95" s="228"/>
      <c r="AO95" s="228"/>
      <c r="AP95" s="228"/>
    </row>
    <row r="96" spans="1:42" s="229" customFormat="1" ht="18" customHeight="1">
      <c r="A96" s="663"/>
      <c r="B96" s="50"/>
      <c r="C96" s="251" t="s">
        <v>52</v>
      </c>
      <c r="D96" s="230" t="s">
        <v>519</v>
      </c>
      <c r="E96" s="51"/>
      <c r="F96" s="439">
        <f>'4b. Stationary Comb. Factors'!$C$13/42</f>
        <v>0.0033333333333333335</v>
      </c>
      <c r="G96" s="252">
        <f t="shared" si="41"/>
      </c>
      <c r="H96" s="262">
        <f>'4b. Stationary Comb. Factors'!$K$13</f>
        <v>160.81065</v>
      </c>
      <c r="I96" s="254">
        <f t="shared" si="35"/>
      </c>
      <c r="J96" s="255">
        <f>'4b. Stationary Comb. Factors'!$K$31</f>
        <v>0.006613756613756613</v>
      </c>
      <c r="K96" s="256">
        <f t="shared" si="36"/>
      </c>
      <c r="L96" s="256">
        <f t="shared" si="37"/>
      </c>
      <c r="M96" s="257">
        <f>'4b. Stationary Comb. Factors'!$K$42</f>
        <v>0.0013227513227513227</v>
      </c>
      <c r="N96" s="258">
        <f t="shared" si="38"/>
      </c>
      <c r="O96" s="259">
        <f t="shared" si="39"/>
      </c>
      <c r="P96" s="260">
        <f t="shared" si="40"/>
      </c>
      <c r="Q96" s="282"/>
      <c r="R96" s="282"/>
      <c r="S96" s="282"/>
      <c r="T96" s="228"/>
      <c r="U96" s="228"/>
      <c r="V96" s="228"/>
      <c r="W96" s="228"/>
      <c r="X96" s="228"/>
      <c r="Y96" s="228"/>
      <c r="Z96" s="228"/>
      <c r="AA96" s="228"/>
      <c r="AB96" s="228"/>
      <c r="AC96" s="228"/>
      <c r="AD96" s="228"/>
      <c r="AE96" s="228"/>
      <c r="AF96" s="228"/>
      <c r="AG96" s="228"/>
      <c r="AH96" s="228"/>
      <c r="AI96" s="228"/>
      <c r="AJ96" s="228"/>
      <c r="AK96" s="228"/>
      <c r="AL96" s="228"/>
      <c r="AM96" s="228"/>
      <c r="AN96" s="228"/>
      <c r="AO96" s="228"/>
      <c r="AP96" s="228"/>
    </row>
    <row r="97" spans="1:42" s="229" customFormat="1" ht="18" customHeight="1">
      <c r="A97" s="663"/>
      <c r="B97" s="50"/>
      <c r="C97" s="251" t="s">
        <v>52</v>
      </c>
      <c r="D97" s="230" t="s">
        <v>519</v>
      </c>
      <c r="E97" s="51"/>
      <c r="F97" s="439">
        <f>'4b. Stationary Comb. Factors'!$C$13/42</f>
        <v>0.0033333333333333335</v>
      </c>
      <c r="G97" s="252">
        <f t="shared" si="41"/>
      </c>
      <c r="H97" s="262">
        <f>78.8*2.2</f>
        <v>173.36</v>
      </c>
      <c r="I97" s="254">
        <f t="shared" si="35"/>
      </c>
      <c r="J97" s="255">
        <f>'4b. Stationary Comb. Factors'!$K$31</f>
        <v>0.006613756613756613</v>
      </c>
      <c r="K97" s="256">
        <f t="shared" si="36"/>
      </c>
      <c r="L97" s="256">
        <f t="shared" si="37"/>
      </c>
      <c r="M97" s="257">
        <f>'4b. Stationary Comb. Factors'!$K$42</f>
        <v>0.0013227513227513227</v>
      </c>
      <c r="N97" s="258">
        <f t="shared" si="38"/>
      </c>
      <c r="O97" s="259">
        <f t="shared" si="39"/>
      </c>
      <c r="P97" s="260">
        <f t="shared" si="40"/>
      </c>
      <c r="Q97" s="282"/>
      <c r="R97" s="282"/>
      <c r="S97" s="282"/>
      <c r="T97" s="228"/>
      <c r="U97" s="228"/>
      <c r="V97" s="228"/>
      <c r="W97" s="228"/>
      <c r="X97" s="228"/>
      <c r="Y97" s="228"/>
      <c r="Z97" s="228"/>
      <c r="AA97" s="228"/>
      <c r="AB97" s="228"/>
      <c r="AC97" s="228"/>
      <c r="AD97" s="228"/>
      <c r="AE97" s="228"/>
      <c r="AF97" s="228"/>
      <c r="AG97" s="228"/>
      <c r="AH97" s="228"/>
      <c r="AI97" s="228"/>
      <c r="AJ97" s="228"/>
      <c r="AK97" s="228"/>
      <c r="AL97" s="228"/>
      <c r="AM97" s="228"/>
      <c r="AN97" s="228"/>
      <c r="AO97" s="228"/>
      <c r="AP97" s="228"/>
    </row>
    <row r="98" spans="1:42" s="229" customFormat="1" ht="18" customHeight="1">
      <c r="A98" s="663"/>
      <c r="B98" s="50"/>
      <c r="C98" s="251"/>
      <c r="D98" s="230"/>
      <c r="E98" s="51"/>
      <c r="F98" s="433"/>
      <c r="G98" s="252"/>
      <c r="H98" s="265"/>
      <c r="I98" s="254">
        <f t="shared" si="35"/>
      </c>
      <c r="J98" s="255"/>
      <c r="K98" s="256">
        <f t="shared" si="36"/>
      </c>
      <c r="L98" s="256">
        <f t="shared" si="37"/>
      </c>
      <c r="M98" s="257"/>
      <c r="N98" s="258">
        <f t="shared" si="38"/>
      </c>
      <c r="O98" s="259">
        <f t="shared" si="39"/>
      </c>
      <c r="P98" s="260">
        <f t="shared" si="40"/>
      </c>
      <c r="Q98" s="282"/>
      <c r="R98" s="282"/>
      <c r="S98" s="282"/>
      <c r="T98" s="228"/>
      <c r="U98" s="228"/>
      <c r="V98" s="228"/>
      <c r="W98" s="228"/>
      <c r="X98" s="228"/>
      <c r="Y98" s="228"/>
      <c r="Z98" s="228"/>
      <c r="AA98" s="228"/>
      <c r="AB98" s="228"/>
      <c r="AC98" s="228"/>
      <c r="AD98" s="228"/>
      <c r="AE98" s="228"/>
      <c r="AF98" s="228"/>
      <c r="AG98" s="228"/>
      <c r="AH98" s="228"/>
      <c r="AI98" s="228"/>
      <c r="AJ98" s="228"/>
      <c r="AK98" s="228"/>
      <c r="AL98" s="228"/>
      <c r="AM98" s="228"/>
      <c r="AN98" s="228"/>
      <c r="AO98" s="228"/>
      <c r="AP98" s="228"/>
    </row>
    <row r="99" spans="1:42" s="229" customFormat="1" ht="18" customHeight="1">
      <c r="A99" s="663"/>
      <c r="B99" s="50"/>
      <c r="C99" s="251"/>
      <c r="D99" s="230"/>
      <c r="E99" s="51"/>
      <c r="F99" s="433"/>
      <c r="G99" s="252"/>
      <c r="H99" s="265"/>
      <c r="I99" s="254">
        <f t="shared" si="35"/>
      </c>
      <c r="J99" s="255"/>
      <c r="K99" s="256">
        <f t="shared" si="36"/>
      </c>
      <c r="L99" s="256">
        <f t="shared" si="37"/>
      </c>
      <c r="M99" s="257"/>
      <c r="N99" s="258">
        <f t="shared" si="38"/>
      </c>
      <c r="O99" s="259">
        <f t="shared" si="39"/>
      </c>
      <c r="P99" s="394">
        <f t="shared" si="40"/>
      </c>
      <c r="Q99" s="282"/>
      <c r="R99" s="282"/>
      <c r="S99" s="282"/>
      <c r="T99" s="228"/>
      <c r="U99" s="228"/>
      <c r="V99" s="228"/>
      <c r="W99" s="228"/>
      <c r="X99" s="228"/>
      <c r="Y99" s="228"/>
      <c r="Z99" s="228"/>
      <c r="AA99" s="228"/>
      <c r="AB99" s="228"/>
      <c r="AC99" s="228"/>
      <c r="AD99" s="228"/>
      <c r="AE99" s="228"/>
      <c r="AF99" s="228"/>
      <c r="AG99" s="228"/>
      <c r="AH99" s="228"/>
      <c r="AI99" s="228"/>
      <c r="AJ99" s="228"/>
      <c r="AK99" s="228"/>
      <c r="AL99" s="228"/>
      <c r="AM99" s="228"/>
      <c r="AN99" s="228"/>
      <c r="AO99" s="228"/>
      <c r="AP99" s="228"/>
    </row>
    <row r="100" spans="1:42" s="229" customFormat="1" ht="18" customHeight="1">
      <c r="A100" s="663"/>
      <c r="B100" s="50"/>
      <c r="C100" s="251"/>
      <c r="D100" s="230"/>
      <c r="E100" s="51"/>
      <c r="F100" s="433"/>
      <c r="G100" s="252"/>
      <c r="H100" s="265"/>
      <c r="I100" s="254">
        <f t="shared" si="35"/>
      </c>
      <c r="J100" s="255"/>
      <c r="K100" s="256">
        <f t="shared" si="36"/>
      </c>
      <c r="L100" s="256">
        <f t="shared" si="37"/>
      </c>
      <c r="M100" s="257"/>
      <c r="N100" s="258">
        <f t="shared" si="38"/>
      </c>
      <c r="O100" s="259"/>
      <c r="P100" s="394">
        <f t="shared" si="40"/>
      </c>
      <c r="Q100" s="282"/>
      <c r="R100" s="282"/>
      <c r="S100" s="282"/>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228"/>
      <c r="AP100" s="228"/>
    </row>
    <row r="101" spans="1:42" s="268" customFormat="1" ht="22.5" customHeight="1" thickBot="1">
      <c r="A101" s="664"/>
      <c r="B101" s="654" t="s">
        <v>383</v>
      </c>
      <c r="C101" s="655"/>
      <c r="D101" s="655"/>
      <c r="E101" s="655"/>
      <c r="F101" s="655"/>
      <c r="G101" s="655"/>
      <c r="H101" s="655"/>
      <c r="I101" s="655"/>
      <c r="J101" s="655"/>
      <c r="K101" s="655"/>
      <c r="L101" s="655"/>
      <c r="M101" s="655"/>
      <c r="N101" s="655"/>
      <c r="O101" s="656"/>
      <c r="P101" s="266">
        <f>SUM(P89:P100)</f>
        <v>0</v>
      </c>
      <c r="Q101" s="282"/>
      <c r="R101" s="282"/>
      <c r="S101" s="282"/>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7"/>
    </row>
    <row r="102" spans="1:42" s="229" customFormat="1" ht="18" customHeight="1" thickBot="1" thickTop="1">
      <c r="A102" s="662">
        <f>'1. Facility'!B14</f>
        <v>7</v>
      </c>
      <c r="B102" s="48"/>
      <c r="C102" s="241" t="s">
        <v>84</v>
      </c>
      <c r="D102" s="242" t="s">
        <v>518</v>
      </c>
      <c r="E102" s="49"/>
      <c r="F102" s="438">
        <f>'4b. Stationary Comb. Factors'!$C$23/1000000</f>
        <v>0.001026</v>
      </c>
      <c r="G102" s="243">
        <f>IF(E102&gt;0,E102*F102,"")</f>
      </c>
      <c r="H102" s="244">
        <f>'4b. Stationary Comb. Factors'!$K$23</f>
        <v>116.99730000000001</v>
      </c>
      <c r="I102" s="245">
        <f aca="true" t="shared" si="42" ref="I102:I113">IF(E102&gt;0,G102*H102/2000,"")</f>
      </c>
      <c r="J102" s="246">
        <f>'4b. Stationary Comb. Factors'!$K$33</f>
        <v>0.002204585537918871</v>
      </c>
      <c r="K102" s="247">
        <f aca="true" t="shared" si="43" ref="K102:K113">IF(E102&gt;0,G102*J102/2000,"")</f>
      </c>
      <c r="L102" s="247">
        <f aca="true" t="shared" si="44" ref="L102:L113">IF(E102&gt;0,$I$9*K102,"")</f>
      </c>
      <c r="M102" s="248">
        <f>'4b. Stationary Comb. Factors'!$K$44</f>
        <v>0.0002204585537918871</v>
      </c>
      <c r="N102" s="249">
        <f aca="true" t="shared" si="45" ref="N102:N113">IF(E102&gt;0,M102*G102/2000,"")</f>
      </c>
      <c r="O102" s="250">
        <f aca="true" t="shared" si="46" ref="O102:O112">IF(E102&gt;0,$I$10*N102,"")</f>
      </c>
      <c r="P102" s="393">
        <f aca="true" t="shared" si="47" ref="P102:P113">IF(E102&gt;0,I102+L102+O102,"")</f>
      </c>
      <c r="Q102" s="281"/>
      <c r="R102" s="281"/>
      <c r="S102" s="281"/>
      <c r="T102" s="228"/>
      <c r="U102" s="228"/>
      <c r="V102" s="228"/>
      <c r="W102" s="228"/>
      <c r="X102" s="228"/>
      <c r="Y102" s="228"/>
      <c r="Z102" s="228"/>
      <c r="AA102" s="228"/>
      <c r="AB102" s="228"/>
      <c r="AC102" s="228"/>
      <c r="AD102" s="228"/>
      <c r="AE102" s="228"/>
      <c r="AF102" s="228"/>
      <c r="AG102" s="228"/>
      <c r="AH102" s="228"/>
      <c r="AI102" s="228"/>
      <c r="AJ102" s="228"/>
      <c r="AK102" s="228"/>
      <c r="AL102" s="228"/>
      <c r="AM102" s="228"/>
      <c r="AN102" s="228"/>
      <c r="AO102" s="228"/>
      <c r="AP102" s="228"/>
    </row>
    <row r="103" spans="1:42" s="229" customFormat="1" ht="18" customHeight="1" thickBot="1" thickTop="1">
      <c r="A103" s="663"/>
      <c r="B103" s="50"/>
      <c r="C103" s="251" t="s">
        <v>84</v>
      </c>
      <c r="D103" s="230" t="s">
        <v>518</v>
      </c>
      <c r="E103" s="51"/>
      <c r="F103" s="438">
        <f>'4b. Stationary Comb. Factors'!$C$23/1000000</f>
        <v>0.001026</v>
      </c>
      <c r="G103" s="252">
        <f>IF(E103&gt;0,E103*F103,"")</f>
      </c>
      <c r="H103" s="253">
        <f>'4b. Stationary Comb. Factors'!$K$23</f>
        <v>116.99730000000001</v>
      </c>
      <c r="I103" s="254">
        <f t="shared" si="42"/>
      </c>
      <c r="J103" s="255">
        <f>'4b. Stationary Comb. Factors'!$K$33</f>
        <v>0.002204585537918871</v>
      </c>
      <c r="K103" s="256">
        <f t="shared" si="43"/>
      </c>
      <c r="L103" s="256">
        <f t="shared" si="44"/>
      </c>
      <c r="M103" s="257">
        <f>'4b. Stationary Comb. Factors'!$K$44</f>
        <v>0.0002204585537918871</v>
      </c>
      <c r="N103" s="258">
        <f t="shared" si="45"/>
      </c>
      <c r="O103" s="259">
        <f t="shared" si="46"/>
      </c>
      <c r="P103" s="130">
        <f t="shared" si="47"/>
      </c>
      <c r="Q103" s="282"/>
      <c r="R103" s="282"/>
      <c r="S103" s="282"/>
      <c r="T103" s="228"/>
      <c r="U103" s="228"/>
      <c r="V103" s="228"/>
      <c r="W103" s="228"/>
      <c r="X103" s="228"/>
      <c r="Y103" s="228"/>
      <c r="Z103" s="228"/>
      <c r="AA103" s="228"/>
      <c r="AB103" s="228"/>
      <c r="AC103" s="228"/>
      <c r="AD103" s="228"/>
      <c r="AE103" s="228"/>
      <c r="AF103" s="228"/>
      <c r="AG103" s="228"/>
      <c r="AH103" s="228"/>
      <c r="AI103" s="228"/>
      <c r="AJ103" s="228"/>
      <c r="AK103" s="228"/>
      <c r="AL103" s="228"/>
      <c r="AM103" s="228"/>
      <c r="AN103" s="228"/>
      <c r="AO103" s="228"/>
      <c r="AP103" s="228"/>
    </row>
    <row r="104" spans="1:42" s="229" customFormat="1" ht="18" customHeight="1" thickTop="1">
      <c r="A104" s="663"/>
      <c r="B104" s="50"/>
      <c r="C104" s="251" t="s">
        <v>84</v>
      </c>
      <c r="D104" s="230" t="s">
        <v>519</v>
      </c>
      <c r="E104" s="51"/>
      <c r="F104" s="438">
        <f>'4b. Stationary Comb. Factors'!$C$23/1000000</f>
        <v>0.001026</v>
      </c>
      <c r="G104" s="252">
        <f aca="true" t="shared" si="48" ref="G104:G110">IF(E104&gt;0,E104*F104,"")</f>
      </c>
      <c r="H104" s="261">
        <f>'4b. Stationary Comb. Factors'!$K$23</f>
        <v>116.99730000000001</v>
      </c>
      <c r="I104" s="254">
        <f t="shared" si="42"/>
      </c>
      <c r="J104" s="255">
        <f>'4b. Stationary Comb. Factors'!$K$33</f>
        <v>0.002204585537918871</v>
      </c>
      <c r="K104" s="256">
        <f t="shared" si="43"/>
      </c>
      <c r="L104" s="256">
        <f t="shared" si="44"/>
      </c>
      <c r="M104" s="257">
        <f>'4b. Stationary Comb. Factors'!$K$44</f>
        <v>0.0002204585537918871</v>
      </c>
      <c r="N104" s="258">
        <f t="shared" si="45"/>
      </c>
      <c r="O104" s="259">
        <f t="shared" si="46"/>
      </c>
      <c r="P104" s="260">
        <f t="shared" si="47"/>
      </c>
      <c r="Q104" s="282"/>
      <c r="R104" s="282"/>
      <c r="S104" s="282"/>
      <c r="T104" s="228"/>
      <c r="U104" s="228"/>
      <c r="V104" s="228"/>
      <c r="W104" s="228"/>
      <c r="X104" s="228"/>
      <c r="Y104" s="228"/>
      <c r="Z104" s="228"/>
      <c r="AA104" s="228"/>
      <c r="AB104" s="228"/>
      <c r="AC104" s="228"/>
      <c r="AD104" s="228"/>
      <c r="AE104" s="228"/>
      <c r="AF104" s="228"/>
      <c r="AG104" s="228"/>
      <c r="AH104" s="228"/>
      <c r="AI104" s="228"/>
      <c r="AJ104" s="228"/>
      <c r="AK104" s="228"/>
      <c r="AL104" s="228"/>
      <c r="AM104" s="228"/>
      <c r="AN104" s="228"/>
      <c r="AO104" s="228"/>
      <c r="AP104" s="228"/>
    </row>
    <row r="105" spans="1:42" s="229" customFormat="1" ht="18" customHeight="1">
      <c r="A105" s="663"/>
      <c r="B105" s="50"/>
      <c r="C105" s="251" t="s">
        <v>51</v>
      </c>
      <c r="D105" s="230" t="s">
        <v>519</v>
      </c>
      <c r="E105" s="51"/>
      <c r="F105" s="439">
        <f>'4b. Stationary Comb. Factors'!$C$18/42</f>
        <v>0.0021666666666666666</v>
      </c>
      <c r="G105" s="252">
        <f t="shared" si="48"/>
      </c>
      <c r="H105" s="262">
        <f>'4b. Stationary Comb. Factors'!$K$18</f>
        <v>138.62835</v>
      </c>
      <c r="I105" s="254">
        <f t="shared" si="42"/>
      </c>
      <c r="J105" s="255">
        <f>'4b. Stationary Comb. Factors'!$K$33</f>
        <v>0.002204585537918871</v>
      </c>
      <c r="K105" s="256">
        <f t="shared" si="43"/>
      </c>
      <c r="L105" s="256">
        <f t="shared" si="44"/>
      </c>
      <c r="M105" s="257">
        <f>'4b. Stationary Comb. Factors'!$K$44</f>
        <v>0.0002204585537918871</v>
      </c>
      <c r="N105" s="258">
        <f t="shared" si="45"/>
      </c>
      <c r="O105" s="259">
        <f t="shared" si="46"/>
      </c>
      <c r="P105" s="260">
        <f t="shared" si="47"/>
      </c>
      <c r="Q105" s="282"/>
      <c r="R105" s="282"/>
      <c r="S105" s="282"/>
      <c r="T105" s="228"/>
      <c r="U105" s="228"/>
      <c r="V105" s="228"/>
      <c r="W105" s="228"/>
      <c r="X105" s="228"/>
      <c r="Y105" s="228"/>
      <c r="Z105" s="228"/>
      <c r="AA105" s="228"/>
      <c r="AB105" s="228"/>
      <c r="AC105" s="228"/>
      <c r="AD105" s="228"/>
      <c r="AE105" s="228"/>
      <c r="AF105" s="228"/>
      <c r="AG105" s="228"/>
      <c r="AH105" s="228"/>
      <c r="AI105" s="228"/>
      <c r="AJ105" s="228"/>
      <c r="AK105" s="228"/>
      <c r="AL105" s="228"/>
      <c r="AM105" s="228"/>
      <c r="AN105" s="228"/>
      <c r="AO105" s="228"/>
      <c r="AP105" s="228"/>
    </row>
    <row r="106" spans="1:42" s="229" customFormat="1" ht="18" customHeight="1">
      <c r="A106" s="663"/>
      <c r="B106" s="50"/>
      <c r="C106" s="251" t="s">
        <v>51</v>
      </c>
      <c r="D106" s="230" t="s">
        <v>519</v>
      </c>
      <c r="E106" s="51"/>
      <c r="F106" s="439">
        <f>'4b. Stationary Comb. Factors'!$C$18/42</f>
        <v>0.0021666666666666666</v>
      </c>
      <c r="G106" s="252">
        <f t="shared" si="48"/>
      </c>
      <c r="H106" s="262">
        <f>'4b. Stationary Comb. Factors'!$K$18</f>
        <v>138.62835</v>
      </c>
      <c r="I106" s="254">
        <f t="shared" si="42"/>
      </c>
      <c r="J106" s="263">
        <f>'4b. Stationary Comb. Factors'!$K$33</f>
        <v>0.002204585537918871</v>
      </c>
      <c r="K106" s="256">
        <f t="shared" si="43"/>
      </c>
      <c r="L106" s="256">
        <f t="shared" si="44"/>
      </c>
      <c r="M106" s="264">
        <f>'4b. Stationary Comb. Factors'!$K$44</f>
        <v>0.0002204585537918871</v>
      </c>
      <c r="N106" s="258">
        <f t="shared" si="45"/>
      </c>
      <c r="O106" s="259">
        <f t="shared" si="46"/>
      </c>
      <c r="P106" s="260">
        <f t="shared" si="47"/>
      </c>
      <c r="Q106" s="282"/>
      <c r="R106" s="282"/>
      <c r="S106" s="282"/>
      <c r="T106" s="228"/>
      <c r="U106" s="228"/>
      <c r="V106" s="228"/>
      <c r="W106" s="228"/>
      <c r="X106" s="228"/>
      <c r="Y106" s="228"/>
      <c r="Z106" s="228"/>
      <c r="AA106" s="228"/>
      <c r="AB106" s="228"/>
      <c r="AC106" s="228"/>
      <c r="AD106" s="228"/>
      <c r="AE106" s="228"/>
      <c r="AF106" s="228"/>
      <c r="AG106" s="228"/>
      <c r="AH106" s="228"/>
      <c r="AI106" s="228"/>
      <c r="AJ106" s="228"/>
      <c r="AK106" s="228"/>
      <c r="AL106" s="228"/>
      <c r="AM106" s="228"/>
      <c r="AN106" s="228"/>
      <c r="AO106" s="228"/>
      <c r="AP106" s="228"/>
    </row>
    <row r="107" spans="1:42" s="229" customFormat="1" ht="18" customHeight="1">
      <c r="A107" s="663"/>
      <c r="B107" s="50"/>
      <c r="C107" s="251" t="s">
        <v>474</v>
      </c>
      <c r="D107" s="230" t="s">
        <v>519</v>
      </c>
      <c r="E107" s="51"/>
      <c r="F107" s="439">
        <f>'4b. Stationary Comb. Factors'!$C$15/42</f>
        <v>0.003285714285714286</v>
      </c>
      <c r="G107" s="252">
        <f t="shared" si="48"/>
      </c>
      <c r="H107" s="262">
        <f>'4b. Stationary Comb. Factors'!$K$15</f>
        <v>163.0818</v>
      </c>
      <c r="I107" s="254">
        <f t="shared" si="42"/>
      </c>
      <c r="J107" s="255">
        <f>'4b. Stationary Comb. Factors'!$K$31</f>
        <v>0.006613756613756613</v>
      </c>
      <c r="K107" s="256">
        <f t="shared" si="43"/>
      </c>
      <c r="L107" s="256">
        <f t="shared" si="44"/>
      </c>
      <c r="M107" s="257">
        <f>'4b. Stationary Comb. Factors'!$K$42</f>
        <v>0.0013227513227513227</v>
      </c>
      <c r="N107" s="258">
        <f t="shared" si="45"/>
      </c>
      <c r="O107" s="259">
        <f t="shared" si="46"/>
      </c>
      <c r="P107" s="260">
        <f t="shared" si="47"/>
      </c>
      <c r="Q107" s="282"/>
      <c r="R107" s="282"/>
      <c r="S107" s="282"/>
      <c r="T107" s="228"/>
      <c r="U107" s="228"/>
      <c r="V107" s="228"/>
      <c r="W107" s="228"/>
      <c r="X107" s="228"/>
      <c r="Y107" s="228"/>
      <c r="Z107" s="228"/>
      <c r="AA107" s="228"/>
      <c r="AB107" s="228"/>
      <c r="AC107" s="228"/>
      <c r="AD107" s="228"/>
      <c r="AE107" s="228"/>
      <c r="AF107" s="228"/>
      <c r="AG107" s="228"/>
      <c r="AH107" s="228"/>
      <c r="AI107" s="228"/>
      <c r="AJ107" s="228"/>
      <c r="AK107" s="228"/>
      <c r="AL107" s="228"/>
      <c r="AM107" s="228"/>
      <c r="AN107" s="228"/>
      <c r="AO107" s="228"/>
      <c r="AP107" s="228"/>
    </row>
    <row r="108" spans="1:42" s="229" customFormat="1" ht="18" customHeight="1">
      <c r="A108" s="663"/>
      <c r="B108" s="50"/>
      <c r="C108" s="251" t="s">
        <v>474</v>
      </c>
      <c r="D108" s="230" t="s">
        <v>519</v>
      </c>
      <c r="E108" s="51"/>
      <c r="F108" s="439">
        <f>'4b. Stationary Comb. Factors'!$C$15/42</f>
        <v>0.003285714285714286</v>
      </c>
      <c r="G108" s="252">
        <f t="shared" si="48"/>
      </c>
      <c r="H108" s="262">
        <f>'4b. Stationary Comb. Factors'!$K$15</f>
        <v>163.0818</v>
      </c>
      <c r="I108" s="254">
        <f t="shared" si="42"/>
      </c>
      <c r="J108" s="255">
        <f>'4b. Stationary Comb. Factors'!$K$31</f>
        <v>0.006613756613756613</v>
      </c>
      <c r="K108" s="256">
        <f t="shared" si="43"/>
      </c>
      <c r="L108" s="256">
        <f t="shared" si="44"/>
      </c>
      <c r="M108" s="257">
        <f>'4b. Stationary Comb. Factors'!$K$42</f>
        <v>0.0013227513227513227</v>
      </c>
      <c r="N108" s="258">
        <f t="shared" si="45"/>
      </c>
      <c r="O108" s="259">
        <f t="shared" si="46"/>
      </c>
      <c r="P108" s="260">
        <f t="shared" si="47"/>
      </c>
      <c r="Q108" s="282"/>
      <c r="R108" s="282"/>
      <c r="S108" s="282"/>
      <c r="T108" s="228"/>
      <c r="U108" s="228"/>
      <c r="V108" s="228"/>
      <c r="W108" s="228"/>
      <c r="X108" s="228"/>
      <c r="Y108" s="228"/>
      <c r="Z108" s="228"/>
      <c r="AA108" s="228"/>
      <c r="AB108" s="228"/>
      <c r="AC108" s="228"/>
      <c r="AD108" s="228"/>
      <c r="AE108" s="228"/>
      <c r="AF108" s="228"/>
      <c r="AG108" s="228"/>
      <c r="AH108" s="228"/>
      <c r="AI108" s="228"/>
      <c r="AJ108" s="228"/>
      <c r="AK108" s="228"/>
      <c r="AL108" s="228"/>
      <c r="AM108" s="228"/>
      <c r="AN108" s="228"/>
      <c r="AO108" s="228"/>
      <c r="AP108" s="228"/>
    </row>
    <row r="109" spans="1:42" s="229" customFormat="1" ht="18" customHeight="1">
      <c r="A109" s="663"/>
      <c r="B109" s="50"/>
      <c r="C109" s="251" t="s">
        <v>52</v>
      </c>
      <c r="D109" s="230" t="s">
        <v>519</v>
      </c>
      <c r="E109" s="51"/>
      <c r="F109" s="439">
        <f>'4b. Stationary Comb. Factors'!$C$13/42</f>
        <v>0.0033333333333333335</v>
      </c>
      <c r="G109" s="252">
        <f t="shared" si="48"/>
      </c>
      <c r="H109" s="262">
        <f>'4b. Stationary Comb. Factors'!$K$13</f>
        <v>160.81065</v>
      </c>
      <c r="I109" s="254">
        <f t="shared" si="42"/>
      </c>
      <c r="J109" s="255">
        <f>'4b. Stationary Comb. Factors'!$K$31</f>
        <v>0.006613756613756613</v>
      </c>
      <c r="K109" s="256">
        <f t="shared" si="43"/>
      </c>
      <c r="L109" s="256">
        <f t="shared" si="44"/>
      </c>
      <c r="M109" s="257">
        <f>'4b. Stationary Comb. Factors'!$K$42</f>
        <v>0.0013227513227513227</v>
      </c>
      <c r="N109" s="258">
        <f t="shared" si="45"/>
      </c>
      <c r="O109" s="259">
        <f t="shared" si="46"/>
      </c>
      <c r="P109" s="260">
        <f t="shared" si="47"/>
      </c>
      <c r="Q109" s="282"/>
      <c r="R109" s="282"/>
      <c r="S109" s="282"/>
      <c r="T109" s="228"/>
      <c r="U109" s="228"/>
      <c r="V109" s="228"/>
      <c r="W109" s="228"/>
      <c r="X109" s="228"/>
      <c r="Y109" s="228"/>
      <c r="Z109" s="228"/>
      <c r="AA109" s="228"/>
      <c r="AB109" s="228"/>
      <c r="AC109" s="228"/>
      <c r="AD109" s="228"/>
      <c r="AE109" s="228"/>
      <c r="AF109" s="228"/>
      <c r="AG109" s="228"/>
      <c r="AH109" s="228"/>
      <c r="AI109" s="228"/>
      <c r="AJ109" s="228"/>
      <c r="AK109" s="228"/>
      <c r="AL109" s="228"/>
      <c r="AM109" s="228"/>
      <c r="AN109" s="228"/>
      <c r="AO109" s="228"/>
      <c r="AP109" s="228"/>
    </row>
    <row r="110" spans="1:42" s="229" customFormat="1" ht="18" customHeight="1">
      <c r="A110" s="663"/>
      <c r="B110" s="50"/>
      <c r="C110" s="251" t="s">
        <v>52</v>
      </c>
      <c r="D110" s="230" t="s">
        <v>519</v>
      </c>
      <c r="E110" s="51"/>
      <c r="F110" s="439">
        <f>'4b. Stationary Comb. Factors'!$C$13/42</f>
        <v>0.0033333333333333335</v>
      </c>
      <c r="G110" s="252">
        <f t="shared" si="48"/>
      </c>
      <c r="H110" s="262">
        <f>78.8*2.2</f>
        <v>173.36</v>
      </c>
      <c r="I110" s="254">
        <f t="shared" si="42"/>
      </c>
      <c r="J110" s="255">
        <f>'4b. Stationary Comb. Factors'!$K$31</f>
        <v>0.006613756613756613</v>
      </c>
      <c r="K110" s="256">
        <f t="shared" si="43"/>
      </c>
      <c r="L110" s="256">
        <f t="shared" si="44"/>
      </c>
      <c r="M110" s="257">
        <f>'4b. Stationary Comb. Factors'!$K$42</f>
        <v>0.0013227513227513227</v>
      </c>
      <c r="N110" s="258">
        <f t="shared" si="45"/>
      </c>
      <c r="O110" s="259">
        <f t="shared" si="46"/>
      </c>
      <c r="P110" s="260">
        <f t="shared" si="47"/>
      </c>
      <c r="Q110" s="282"/>
      <c r="R110" s="282"/>
      <c r="S110" s="282"/>
      <c r="T110" s="228"/>
      <c r="U110" s="228"/>
      <c r="V110" s="228"/>
      <c r="W110" s="228"/>
      <c r="X110" s="228"/>
      <c r="Y110" s="228"/>
      <c r="Z110" s="228"/>
      <c r="AA110" s="228"/>
      <c r="AB110" s="228"/>
      <c r="AC110" s="228"/>
      <c r="AD110" s="228"/>
      <c r="AE110" s="228"/>
      <c r="AF110" s="228"/>
      <c r="AG110" s="228"/>
      <c r="AH110" s="228"/>
      <c r="AI110" s="228"/>
      <c r="AJ110" s="228"/>
      <c r="AK110" s="228"/>
      <c r="AL110" s="228"/>
      <c r="AM110" s="228"/>
      <c r="AN110" s="228"/>
      <c r="AO110" s="228"/>
      <c r="AP110" s="228"/>
    </row>
    <row r="111" spans="1:42" s="229" customFormat="1" ht="18" customHeight="1">
      <c r="A111" s="663"/>
      <c r="B111" s="50"/>
      <c r="C111" s="251"/>
      <c r="D111" s="230"/>
      <c r="E111" s="51"/>
      <c r="F111" s="433"/>
      <c r="G111" s="252"/>
      <c r="H111" s="265"/>
      <c r="I111" s="254">
        <f t="shared" si="42"/>
      </c>
      <c r="J111" s="255"/>
      <c r="K111" s="256">
        <f t="shared" si="43"/>
      </c>
      <c r="L111" s="256">
        <f t="shared" si="44"/>
      </c>
      <c r="M111" s="257"/>
      <c r="N111" s="258">
        <f t="shared" si="45"/>
      </c>
      <c r="O111" s="259">
        <f t="shared" si="46"/>
      </c>
      <c r="P111" s="260">
        <f t="shared" si="47"/>
      </c>
      <c r="Q111" s="282"/>
      <c r="R111" s="282"/>
      <c r="S111" s="282"/>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8"/>
      <c r="AP111" s="228"/>
    </row>
    <row r="112" spans="1:42" s="229" customFormat="1" ht="18" customHeight="1">
      <c r="A112" s="663"/>
      <c r="B112" s="50"/>
      <c r="C112" s="251"/>
      <c r="D112" s="230"/>
      <c r="E112" s="51"/>
      <c r="F112" s="433"/>
      <c r="G112" s="252"/>
      <c r="H112" s="265"/>
      <c r="I112" s="254">
        <f t="shared" si="42"/>
      </c>
      <c r="J112" s="255"/>
      <c r="K112" s="256">
        <f t="shared" si="43"/>
      </c>
      <c r="L112" s="256">
        <f t="shared" si="44"/>
      </c>
      <c r="M112" s="257"/>
      <c r="N112" s="258">
        <f t="shared" si="45"/>
      </c>
      <c r="O112" s="259">
        <f t="shared" si="46"/>
      </c>
      <c r="P112" s="394">
        <f t="shared" si="47"/>
      </c>
      <c r="Q112" s="282"/>
      <c r="R112" s="282"/>
      <c r="S112" s="282"/>
      <c r="T112" s="228"/>
      <c r="U112" s="228"/>
      <c r="V112" s="228"/>
      <c r="W112" s="228"/>
      <c r="X112" s="228"/>
      <c r="Y112" s="228"/>
      <c r="Z112" s="228"/>
      <c r="AA112" s="228"/>
      <c r="AB112" s="228"/>
      <c r="AC112" s="228"/>
      <c r="AD112" s="228"/>
      <c r="AE112" s="228"/>
      <c r="AF112" s="228"/>
      <c r="AG112" s="228"/>
      <c r="AH112" s="228"/>
      <c r="AI112" s="228"/>
      <c r="AJ112" s="228"/>
      <c r="AK112" s="228"/>
      <c r="AL112" s="228"/>
      <c r="AM112" s="228"/>
      <c r="AN112" s="228"/>
      <c r="AO112" s="228"/>
      <c r="AP112" s="228"/>
    </row>
    <row r="113" spans="1:42" s="229" customFormat="1" ht="18" customHeight="1">
      <c r="A113" s="663"/>
      <c r="B113" s="50"/>
      <c r="C113" s="251"/>
      <c r="D113" s="230"/>
      <c r="E113" s="51"/>
      <c r="F113" s="433"/>
      <c r="G113" s="252"/>
      <c r="H113" s="265"/>
      <c r="I113" s="254">
        <f t="shared" si="42"/>
      </c>
      <c r="J113" s="255"/>
      <c r="K113" s="256">
        <f t="shared" si="43"/>
      </c>
      <c r="L113" s="256">
        <f t="shared" si="44"/>
      </c>
      <c r="M113" s="257"/>
      <c r="N113" s="258">
        <f t="shared" si="45"/>
      </c>
      <c r="O113" s="259"/>
      <c r="P113" s="394">
        <f t="shared" si="47"/>
      </c>
      <c r="Q113" s="282"/>
      <c r="R113" s="282"/>
      <c r="S113" s="282"/>
      <c r="T113" s="228"/>
      <c r="U113" s="228"/>
      <c r="V113" s="228"/>
      <c r="W113" s="228"/>
      <c r="X113" s="228"/>
      <c r="Y113" s="228"/>
      <c r="Z113" s="228"/>
      <c r="AA113" s="228"/>
      <c r="AB113" s="228"/>
      <c r="AC113" s="228"/>
      <c r="AD113" s="228"/>
      <c r="AE113" s="228"/>
      <c r="AF113" s="228"/>
      <c r="AG113" s="228"/>
      <c r="AH113" s="228"/>
      <c r="AI113" s="228"/>
      <c r="AJ113" s="228"/>
      <c r="AK113" s="228"/>
      <c r="AL113" s="228"/>
      <c r="AM113" s="228"/>
      <c r="AN113" s="228"/>
      <c r="AO113" s="228"/>
      <c r="AP113" s="228"/>
    </row>
    <row r="114" spans="1:42" s="268" customFormat="1" ht="22.5" customHeight="1" thickBot="1">
      <c r="A114" s="664"/>
      <c r="B114" s="654" t="s">
        <v>383</v>
      </c>
      <c r="C114" s="655"/>
      <c r="D114" s="655"/>
      <c r="E114" s="655"/>
      <c r="F114" s="655"/>
      <c r="G114" s="655"/>
      <c r="H114" s="655"/>
      <c r="I114" s="655"/>
      <c r="J114" s="655"/>
      <c r="K114" s="655"/>
      <c r="L114" s="655"/>
      <c r="M114" s="655"/>
      <c r="N114" s="655"/>
      <c r="O114" s="656"/>
      <c r="P114" s="266">
        <f>SUM(P102:P113)</f>
        <v>0</v>
      </c>
      <c r="Q114" s="282"/>
      <c r="R114" s="282"/>
      <c r="S114" s="282"/>
      <c r="T114" s="267"/>
      <c r="U114" s="267"/>
      <c r="V114" s="267"/>
      <c r="W114" s="267"/>
      <c r="X114" s="267"/>
      <c r="Y114" s="267"/>
      <c r="Z114" s="267"/>
      <c r="AA114" s="267"/>
      <c r="AB114" s="267"/>
      <c r="AC114" s="267"/>
      <c r="AD114" s="267"/>
      <c r="AE114" s="267"/>
      <c r="AF114" s="267"/>
      <c r="AG114" s="267"/>
      <c r="AH114" s="267"/>
      <c r="AI114" s="267"/>
      <c r="AJ114" s="267"/>
      <c r="AK114" s="267"/>
      <c r="AL114" s="267"/>
      <c r="AM114" s="267"/>
      <c r="AN114" s="267"/>
      <c r="AO114" s="267"/>
      <c r="AP114" s="267"/>
    </row>
    <row r="115" spans="1:42" s="229" customFormat="1" ht="18" customHeight="1" thickBot="1" thickTop="1">
      <c r="A115" s="662">
        <f>'1. Facility'!B15</f>
        <v>8</v>
      </c>
      <c r="B115" s="48"/>
      <c r="C115" s="241" t="s">
        <v>84</v>
      </c>
      <c r="D115" s="242" t="s">
        <v>518</v>
      </c>
      <c r="E115" s="49"/>
      <c r="F115" s="438">
        <f>'4b. Stationary Comb. Factors'!$C$23/1000000</f>
        <v>0.001026</v>
      </c>
      <c r="G115" s="243">
        <f>IF(E115&gt;0,E115*F115,"")</f>
      </c>
      <c r="H115" s="244">
        <f>'4b. Stationary Comb. Factors'!$K$23</f>
        <v>116.99730000000001</v>
      </c>
      <c r="I115" s="245">
        <f aca="true" t="shared" si="49" ref="I115:I126">IF(E115&gt;0,G115*H115/2000,"")</f>
      </c>
      <c r="J115" s="246">
        <f>'4b. Stationary Comb. Factors'!$K$33</f>
        <v>0.002204585537918871</v>
      </c>
      <c r="K115" s="247">
        <f aca="true" t="shared" si="50" ref="K115:K126">IF(E115&gt;0,G115*J115/2000,"")</f>
      </c>
      <c r="L115" s="247">
        <f aca="true" t="shared" si="51" ref="L115:L126">IF(E115&gt;0,$I$9*K115,"")</f>
      </c>
      <c r="M115" s="248">
        <f>'4b. Stationary Comb. Factors'!$K$44</f>
        <v>0.0002204585537918871</v>
      </c>
      <c r="N115" s="249">
        <f aca="true" t="shared" si="52" ref="N115:N126">IF(E115&gt;0,M115*G115/2000,"")</f>
      </c>
      <c r="O115" s="250">
        <f aca="true" t="shared" si="53" ref="O115:O125">IF(E115&gt;0,$I$10*N115,"")</f>
      </c>
      <c r="P115" s="393">
        <f aca="true" t="shared" si="54" ref="P115:P126">IF(E115&gt;0,I115+L115+O115,"")</f>
      </c>
      <c r="Q115" s="281"/>
      <c r="R115" s="281"/>
      <c r="S115" s="281"/>
      <c r="T115" s="228"/>
      <c r="U115" s="228"/>
      <c r="V115" s="228"/>
      <c r="W115" s="228"/>
      <c r="X115" s="228"/>
      <c r="Y115" s="228"/>
      <c r="Z115" s="228"/>
      <c r="AA115" s="228"/>
      <c r="AB115" s="228"/>
      <c r="AC115" s="228"/>
      <c r="AD115" s="228"/>
      <c r="AE115" s="228"/>
      <c r="AF115" s="228"/>
      <c r="AG115" s="228"/>
      <c r="AH115" s="228"/>
      <c r="AI115" s="228"/>
      <c r="AJ115" s="228"/>
      <c r="AK115" s="228"/>
      <c r="AL115" s="228"/>
      <c r="AM115" s="228"/>
      <c r="AN115" s="228"/>
      <c r="AO115" s="228"/>
      <c r="AP115" s="228"/>
    </row>
    <row r="116" spans="1:42" s="229" customFormat="1" ht="18" customHeight="1" thickBot="1" thickTop="1">
      <c r="A116" s="663"/>
      <c r="B116" s="50"/>
      <c r="C116" s="251" t="s">
        <v>84</v>
      </c>
      <c r="D116" s="230" t="s">
        <v>518</v>
      </c>
      <c r="E116" s="51"/>
      <c r="F116" s="438">
        <f>'4b. Stationary Comb. Factors'!$C$23/1000000</f>
        <v>0.001026</v>
      </c>
      <c r="G116" s="252">
        <f>IF(E116&gt;0,E116*F116,"")</f>
      </c>
      <c r="H116" s="253">
        <f>'4b. Stationary Comb. Factors'!$K$23</f>
        <v>116.99730000000001</v>
      </c>
      <c r="I116" s="254">
        <f t="shared" si="49"/>
      </c>
      <c r="J116" s="255">
        <f>'4b. Stationary Comb. Factors'!$K$33</f>
        <v>0.002204585537918871</v>
      </c>
      <c r="K116" s="256">
        <f t="shared" si="50"/>
      </c>
      <c r="L116" s="256">
        <f t="shared" si="51"/>
      </c>
      <c r="M116" s="257">
        <f>'4b. Stationary Comb. Factors'!$K$44</f>
        <v>0.0002204585537918871</v>
      </c>
      <c r="N116" s="258">
        <f t="shared" si="52"/>
      </c>
      <c r="O116" s="259">
        <f t="shared" si="53"/>
      </c>
      <c r="P116" s="130">
        <f t="shared" si="54"/>
      </c>
      <c r="Q116" s="282"/>
      <c r="R116" s="282"/>
      <c r="S116" s="282"/>
      <c r="T116" s="228"/>
      <c r="U116" s="228"/>
      <c r="V116" s="228"/>
      <c r="W116" s="228"/>
      <c r="X116" s="228"/>
      <c r="Y116" s="228"/>
      <c r="Z116" s="228"/>
      <c r="AA116" s="228"/>
      <c r="AB116" s="228"/>
      <c r="AC116" s="228"/>
      <c r="AD116" s="228"/>
      <c r="AE116" s="228"/>
      <c r="AF116" s="228"/>
      <c r="AG116" s="228"/>
      <c r="AH116" s="228"/>
      <c r="AI116" s="228"/>
      <c r="AJ116" s="228"/>
      <c r="AK116" s="228"/>
      <c r="AL116" s="228"/>
      <c r="AM116" s="228"/>
      <c r="AN116" s="228"/>
      <c r="AO116" s="228"/>
      <c r="AP116" s="228"/>
    </row>
    <row r="117" spans="1:42" s="229" customFormat="1" ht="18" customHeight="1" thickTop="1">
      <c r="A117" s="663"/>
      <c r="B117" s="50"/>
      <c r="C117" s="251" t="s">
        <v>84</v>
      </c>
      <c r="D117" s="230" t="s">
        <v>519</v>
      </c>
      <c r="E117" s="51"/>
      <c r="F117" s="438">
        <f>'4b. Stationary Comb. Factors'!$C$23/1000000</f>
        <v>0.001026</v>
      </c>
      <c r="G117" s="252">
        <f aca="true" t="shared" si="55" ref="G117:G123">IF(E117&gt;0,E117*F117,"")</f>
      </c>
      <c r="H117" s="261">
        <f>'4b. Stationary Comb. Factors'!$K$23</f>
        <v>116.99730000000001</v>
      </c>
      <c r="I117" s="254">
        <f t="shared" si="49"/>
      </c>
      <c r="J117" s="255">
        <f>'4b. Stationary Comb. Factors'!$K$33</f>
        <v>0.002204585537918871</v>
      </c>
      <c r="K117" s="256">
        <f t="shared" si="50"/>
      </c>
      <c r="L117" s="256">
        <f t="shared" si="51"/>
      </c>
      <c r="M117" s="257">
        <f>'4b. Stationary Comb. Factors'!$K$44</f>
        <v>0.0002204585537918871</v>
      </c>
      <c r="N117" s="258">
        <f t="shared" si="52"/>
      </c>
      <c r="O117" s="259">
        <f t="shared" si="53"/>
      </c>
      <c r="P117" s="260">
        <f t="shared" si="54"/>
      </c>
      <c r="Q117" s="282"/>
      <c r="R117" s="282"/>
      <c r="S117" s="282"/>
      <c r="T117" s="228"/>
      <c r="U117" s="228"/>
      <c r="V117" s="228"/>
      <c r="W117" s="228"/>
      <c r="X117" s="228"/>
      <c r="Y117" s="228"/>
      <c r="Z117" s="228"/>
      <c r="AA117" s="228"/>
      <c r="AB117" s="228"/>
      <c r="AC117" s="228"/>
      <c r="AD117" s="228"/>
      <c r="AE117" s="228"/>
      <c r="AF117" s="228"/>
      <c r="AG117" s="228"/>
      <c r="AH117" s="228"/>
      <c r="AI117" s="228"/>
      <c r="AJ117" s="228"/>
      <c r="AK117" s="228"/>
      <c r="AL117" s="228"/>
      <c r="AM117" s="228"/>
      <c r="AN117" s="228"/>
      <c r="AO117" s="228"/>
      <c r="AP117" s="228"/>
    </row>
    <row r="118" spans="1:42" s="229" customFormat="1" ht="18" customHeight="1">
      <c r="A118" s="663"/>
      <c r="B118" s="50"/>
      <c r="C118" s="251" t="s">
        <v>51</v>
      </c>
      <c r="D118" s="230" t="s">
        <v>519</v>
      </c>
      <c r="E118" s="51"/>
      <c r="F118" s="439">
        <f>'4b. Stationary Comb. Factors'!$C$18/42</f>
        <v>0.0021666666666666666</v>
      </c>
      <c r="G118" s="252">
        <f t="shared" si="55"/>
      </c>
      <c r="H118" s="262">
        <f>'4b. Stationary Comb. Factors'!$K$18</f>
        <v>138.62835</v>
      </c>
      <c r="I118" s="254">
        <f t="shared" si="49"/>
      </c>
      <c r="J118" s="255">
        <f>'4b. Stationary Comb. Factors'!$K$33</f>
        <v>0.002204585537918871</v>
      </c>
      <c r="K118" s="256">
        <f t="shared" si="50"/>
      </c>
      <c r="L118" s="256">
        <f t="shared" si="51"/>
      </c>
      <c r="M118" s="257">
        <f>'4b. Stationary Comb. Factors'!$K$44</f>
        <v>0.0002204585537918871</v>
      </c>
      <c r="N118" s="258">
        <f t="shared" si="52"/>
      </c>
      <c r="O118" s="259">
        <f t="shared" si="53"/>
      </c>
      <c r="P118" s="260">
        <f t="shared" si="54"/>
      </c>
      <c r="Q118" s="282"/>
      <c r="R118" s="282"/>
      <c r="S118" s="282"/>
      <c r="T118" s="228"/>
      <c r="U118" s="228"/>
      <c r="V118" s="228"/>
      <c r="W118" s="228"/>
      <c r="X118" s="228"/>
      <c r="Y118" s="228"/>
      <c r="Z118" s="228"/>
      <c r="AA118" s="228"/>
      <c r="AB118" s="228"/>
      <c r="AC118" s="228"/>
      <c r="AD118" s="228"/>
      <c r="AE118" s="228"/>
      <c r="AF118" s="228"/>
      <c r="AG118" s="228"/>
      <c r="AH118" s="228"/>
      <c r="AI118" s="228"/>
      <c r="AJ118" s="228"/>
      <c r="AK118" s="228"/>
      <c r="AL118" s="228"/>
      <c r="AM118" s="228"/>
      <c r="AN118" s="228"/>
      <c r="AO118" s="228"/>
      <c r="AP118" s="228"/>
    </row>
    <row r="119" spans="1:42" s="229" customFormat="1" ht="18" customHeight="1">
      <c r="A119" s="663"/>
      <c r="B119" s="50"/>
      <c r="C119" s="251" t="s">
        <v>51</v>
      </c>
      <c r="D119" s="230" t="s">
        <v>519</v>
      </c>
      <c r="E119" s="51"/>
      <c r="F119" s="439">
        <f>'4b. Stationary Comb. Factors'!$C$18/42</f>
        <v>0.0021666666666666666</v>
      </c>
      <c r="G119" s="252">
        <f t="shared" si="55"/>
      </c>
      <c r="H119" s="262">
        <f>'4b. Stationary Comb. Factors'!$K$18</f>
        <v>138.62835</v>
      </c>
      <c r="I119" s="254">
        <f t="shared" si="49"/>
      </c>
      <c r="J119" s="263">
        <f>'4b. Stationary Comb. Factors'!$K$33</f>
        <v>0.002204585537918871</v>
      </c>
      <c r="K119" s="256">
        <f t="shared" si="50"/>
      </c>
      <c r="L119" s="256">
        <f t="shared" si="51"/>
      </c>
      <c r="M119" s="264">
        <f>'4b. Stationary Comb. Factors'!$K$44</f>
        <v>0.0002204585537918871</v>
      </c>
      <c r="N119" s="258">
        <f t="shared" si="52"/>
      </c>
      <c r="O119" s="259">
        <f t="shared" si="53"/>
      </c>
      <c r="P119" s="260">
        <f t="shared" si="54"/>
      </c>
      <c r="Q119" s="282"/>
      <c r="R119" s="282"/>
      <c r="S119" s="282"/>
      <c r="T119" s="228"/>
      <c r="U119" s="228"/>
      <c r="V119" s="228"/>
      <c r="W119" s="228"/>
      <c r="X119" s="228"/>
      <c r="Y119" s="228"/>
      <c r="Z119" s="228"/>
      <c r="AA119" s="228"/>
      <c r="AB119" s="228"/>
      <c r="AC119" s="228"/>
      <c r="AD119" s="228"/>
      <c r="AE119" s="228"/>
      <c r="AF119" s="228"/>
      <c r="AG119" s="228"/>
      <c r="AH119" s="228"/>
      <c r="AI119" s="228"/>
      <c r="AJ119" s="228"/>
      <c r="AK119" s="228"/>
      <c r="AL119" s="228"/>
      <c r="AM119" s="228"/>
      <c r="AN119" s="228"/>
      <c r="AO119" s="228"/>
      <c r="AP119" s="228"/>
    </row>
    <row r="120" spans="1:42" s="229" customFormat="1" ht="18" customHeight="1">
      <c r="A120" s="663"/>
      <c r="B120" s="50"/>
      <c r="C120" s="251" t="s">
        <v>474</v>
      </c>
      <c r="D120" s="230" t="s">
        <v>519</v>
      </c>
      <c r="E120" s="51"/>
      <c r="F120" s="439">
        <f>'4b. Stationary Comb. Factors'!$C$15/42</f>
        <v>0.003285714285714286</v>
      </c>
      <c r="G120" s="252">
        <f t="shared" si="55"/>
      </c>
      <c r="H120" s="262">
        <f>'4b. Stationary Comb. Factors'!$K$15</f>
        <v>163.0818</v>
      </c>
      <c r="I120" s="254">
        <f t="shared" si="49"/>
      </c>
      <c r="J120" s="255">
        <f>'4b. Stationary Comb. Factors'!$K$31</f>
        <v>0.006613756613756613</v>
      </c>
      <c r="K120" s="256">
        <f t="shared" si="50"/>
      </c>
      <c r="L120" s="256">
        <f t="shared" si="51"/>
      </c>
      <c r="M120" s="257">
        <f>'4b. Stationary Comb. Factors'!$K$42</f>
        <v>0.0013227513227513227</v>
      </c>
      <c r="N120" s="258">
        <f t="shared" si="52"/>
      </c>
      <c r="O120" s="259">
        <f t="shared" si="53"/>
      </c>
      <c r="P120" s="260">
        <f t="shared" si="54"/>
      </c>
      <c r="Q120" s="282"/>
      <c r="R120" s="282"/>
      <c r="S120" s="282"/>
      <c r="T120" s="228"/>
      <c r="U120" s="228"/>
      <c r="V120" s="228"/>
      <c r="W120" s="228"/>
      <c r="X120" s="228"/>
      <c r="Y120" s="228"/>
      <c r="Z120" s="228"/>
      <c r="AA120" s="228"/>
      <c r="AB120" s="228"/>
      <c r="AC120" s="228"/>
      <c r="AD120" s="228"/>
      <c r="AE120" s="228"/>
      <c r="AF120" s="228"/>
      <c r="AG120" s="228"/>
      <c r="AH120" s="228"/>
      <c r="AI120" s="228"/>
      <c r="AJ120" s="228"/>
      <c r="AK120" s="228"/>
      <c r="AL120" s="228"/>
      <c r="AM120" s="228"/>
      <c r="AN120" s="228"/>
      <c r="AO120" s="228"/>
      <c r="AP120" s="228"/>
    </row>
    <row r="121" spans="1:42" s="229" customFormat="1" ht="18" customHeight="1">
      <c r="A121" s="663"/>
      <c r="B121" s="50"/>
      <c r="C121" s="251" t="s">
        <v>474</v>
      </c>
      <c r="D121" s="230" t="s">
        <v>519</v>
      </c>
      <c r="E121" s="51"/>
      <c r="F121" s="439">
        <f>'4b. Stationary Comb. Factors'!$C$15/42</f>
        <v>0.003285714285714286</v>
      </c>
      <c r="G121" s="252">
        <f t="shared" si="55"/>
      </c>
      <c r="H121" s="262">
        <f>'4b. Stationary Comb. Factors'!$K$15</f>
        <v>163.0818</v>
      </c>
      <c r="I121" s="254">
        <f t="shared" si="49"/>
      </c>
      <c r="J121" s="255">
        <f>'4b. Stationary Comb. Factors'!$K$31</f>
        <v>0.006613756613756613</v>
      </c>
      <c r="K121" s="256">
        <f t="shared" si="50"/>
      </c>
      <c r="L121" s="256">
        <f t="shared" si="51"/>
      </c>
      <c r="M121" s="257">
        <f>'4b. Stationary Comb. Factors'!$K$42</f>
        <v>0.0013227513227513227</v>
      </c>
      <c r="N121" s="258">
        <f t="shared" si="52"/>
      </c>
      <c r="O121" s="259">
        <f t="shared" si="53"/>
      </c>
      <c r="P121" s="260">
        <f t="shared" si="54"/>
      </c>
      <c r="Q121" s="282"/>
      <c r="R121" s="282"/>
      <c r="S121" s="282"/>
      <c r="T121" s="228"/>
      <c r="U121" s="228"/>
      <c r="V121" s="228"/>
      <c r="W121" s="228"/>
      <c r="X121" s="228"/>
      <c r="Y121" s="228"/>
      <c r="Z121" s="228"/>
      <c r="AA121" s="228"/>
      <c r="AB121" s="228"/>
      <c r="AC121" s="228"/>
      <c r="AD121" s="228"/>
      <c r="AE121" s="228"/>
      <c r="AF121" s="228"/>
      <c r="AG121" s="228"/>
      <c r="AH121" s="228"/>
      <c r="AI121" s="228"/>
      <c r="AJ121" s="228"/>
      <c r="AK121" s="228"/>
      <c r="AL121" s="228"/>
      <c r="AM121" s="228"/>
      <c r="AN121" s="228"/>
      <c r="AO121" s="228"/>
      <c r="AP121" s="228"/>
    </row>
    <row r="122" spans="1:42" s="229" customFormat="1" ht="18" customHeight="1">
      <c r="A122" s="663"/>
      <c r="B122" s="50"/>
      <c r="C122" s="251" t="s">
        <v>52</v>
      </c>
      <c r="D122" s="230" t="s">
        <v>519</v>
      </c>
      <c r="E122" s="51"/>
      <c r="F122" s="439">
        <f>'4b. Stationary Comb. Factors'!$C$13/42</f>
        <v>0.0033333333333333335</v>
      </c>
      <c r="G122" s="252">
        <f t="shared" si="55"/>
      </c>
      <c r="H122" s="262">
        <f>'4b. Stationary Comb. Factors'!$K$13</f>
        <v>160.81065</v>
      </c>
      <c r="I122" s="254">
        <f t="shared" si="49"/>
      </c>
      <c r="J122" s="255">
        <f>'4b. Stationary Comb. Factors'!$K$31</f>
        <v>0.006613756613756613</v>
      </c>
      <c r="K122" s="256">
        <f t="shared" si="50"/>
      </c>
      <c r="L122" s="256">
        <f t="shared" si="51"/>
      </c>
      <c r="M122" s="257">
        <f>'4b. Stationary Comb. Factors'!$K$42</f>
        <v>0.0013227513227513227</v>
      </c>
      <c r="N122" s="258">
        <f t="shared" si="52"/>
      </c>
      <c r="O122" s="259">
        <f t="shared" si="53"/>
      </c>
      <c r="P122" s="260">
        <f t="shared" si="54"/>
      </c>
      <c r="Q122" s="282"/>
      <c r="R122" s="282"/>
      <c r="S122" s="282"/>
      <c r="T122" s="228"/>
      <c r="U122" s="228"/>
      <c r="V122" s="228"/>
      <c r="W122" s="228"/>
      <c r="X122" s="228"/>
      <c r="Y122" s="228"/>
      <c r="Z122" s="228"/>
      <c r="AA122" s="228"/>
      <c r="AB122" s="228"/>
      <c r="AC122" s="228"/>
      <c r="AD122" s="228"/>
      <c r="AE122" s="228"/>
      <c r="AF122" s="228"/>
      <c r="AG122" s="228"/>
      <c r="AH122" s="228"/>
      <c r="AI122" s="228"/>
      <c r="AJ122" s="228"/>
      <c r="AK122" s="228"/>
      <c r="AL122" s="228"/>
      <c r="AM122" s="228"/>
      <c r="AN122" s="228"/>
      <c r="AO122" s="228"/>
      <c r="AP122" s="228"/>
    </row>
    <row r="123" spans="1:42" s="229" customFormat="1" ht="18" customHeight="1">
      <c r="A123" s="663"/>
      <c r="B123" s="50"/>
      <c r="C123" s="251" t="s">
        <v>52</v>
      </c>
      <c r="D123" s="230" t="s">
        <v>519</v>
      </c>
      <c r="E123" s="51"/>
      <c r="F123" s="439">
        <f>'4b. Stationary Comb. Factors'!$C$13/42</f>
        <v>0.0033333333333333335</v>
      </c>
      <c r="G123" s="252">
        <f t="shared" si="55"/>
      </c>
      <c r="H123" s="262">
        <f>78.8*2.2</f>
        <v>173.36</v>
      </c>
      <c r="I123" s="254">
        <f t="shared" si="49"/>
      </c>
      <c r="J123" s="255">
        <f>'4b. Stationary Comb. Factors'!$K$31</f>
        <v>0.006613756613756613</v>
      </c>
      <c r="K123" s="256">
        <f t="shared" si="50"/>
      </c>
      <c r="L123" s="256">
        <f t="shared" si="51"/>
      </c>
      <c r="M123" s="257">
        <f>'4b. Stationary Comb. Factors'!$K$42</f>
        <v>0.0013227513227513227</v>
      </c>
      <c r="N123" s="258">
        <f t="shared" si="52"/>
      </c>
      <c r="O123" s="259">
        <f t="shared" si="53"/>
      </c>
      <c r="P123" s="260">
        <f t="shared" si="54"/>
      </c>
      <c r="Q123" s="282"/>
      <c r="R123" s="282"/>
      <c r="S123" s="282"/>
      <c r="T123" s="228"/>
      <c r="U123" s="228"/>
      <c r="V123" s="228"/>
      <c r="W123" s="228"/>
      <c r="X123" s="228"/>
      <c r="Y123" s="228"/>
      <c r="Z123" s="228"/>
      <c r="AA123" s="228"/>
      <c r="AB123" s="228"/>
      <c r="AC123" s="228"/>
      <c r="AD123" s="228"/>
      <c r="AE123" s="228"/>
      <c r="AF123" s="228"/>
      <c r="AG123" s="228"/>
      <c r="AH123" s="228"/>
      <c r="AI123" s="228"/>
      <c r="AJ123" s="228"/>
      <c r="AK123" s="228"/>
      <c r="AL123" s="228"/>
      <c r="AM123" s="228"/>
      <c r="AN123" s="228"/>
      <c r="AO123" s="228"/>
      <c r="AP123" s="228"/>
    </row>
    <row r="124" spans="1:42" s="229" customFormat="1" ht="18" customHeight="1">
      <c r="A124" s="663"/>
      <c r="B124" s="50"/>
      <c r="C124" s="251"/>
      <c r="D124" s="230"/>
      <c r="E124" s="51"/>
      <c r="F124" s="433"/>
      <c r="G124" s="252"/>
      <c r="H124" s="265"/>
      <c r="I124" s="254">
        <f t="shared" si="49"/>
      </c>
      <c r="J124" s="255"/>
      <c r="K124" s="256">
        <f t="shared" si="50"/>
      </c>
      <c r="L124" s="256">
        <f t="shared" si="51"/>
      </c>
      <c r="M124" s="257"/>
      <c r="N124" s="258">
        <f t="shared" si="52"/>
      </c>
      <c r="O124" s="259">
        <f t="shared" si="53"/>
      </c>
      <c r="P124" s="260">
        <f t="shared" si="54"/>
      </c>
      <c r="Q124" s="282"/>
      <c r="R124" s="282"/>
      <c r="S124" s="282"/>
      <c r="T124" s="228"/>
      <c r="U124" s="228"/>
      <c r="V124" s="228"/>
      <c r="W124" s="228"/>
      <c r="X124" s="228"/>
      <c r="Y124" s="228"/>
      <c r="Z124" s="228"/>
      <c r="AA124" s="228"/>
      <c r="AB124" s="228"/>
      <c r="AC124" s="228"/>
      <c r="AD124" s="228"/>
      <c r="AE124" s="228"/>
      <c r="AF124" s="228"/>
      <c r="AG124" s="228"/>
      <c r="AH124" s="228"/>
      <c r="AI124" s="228"/>
      <c r="AJ124" s="228"/>
      <c r="AK124" s="228"/>
      <c r="AL124" s="228"/>
      <c r="AM124" s="228"/>
      <c r="AN124" s="228"/>
      <c r="AO124" s="228"/>
      <c r="AP124" s="228"/>
    </row>
    <row r="125" spans="1:42" s="229" customFormat="1" ht="18" customHeight="1">
      <c r="A125" s="663"/>
      <c r="B125" s="50"/>
      <c r="C125" s="251"/>
      <c r="D125" s="230"/>
      <c r="E125" s="51"/>
      <c r="F125" s="433"/>
      <c r="G125" s="252"/>
      <c r="H125" s="265"/>
      <c r="I125" s="254">
        <f t="shared" si="49"/>
      </c>
      <c r="J125" s="255"/>
      <c r="K125" s="256">
        <f t="shared" si="50"/>
      </c>
      <c r="L125" s="256">
        <f t="shared" si="51"/>
      </c>
      <c r="M125" s="257"/>
      <c r="N125" s="258">
        <f t="shared" si="52"/>
      </c>
      <c r="O125" s="259">
        <f t="shared" si="53"/>
      </c>
      <c r="P125" s="394">
        <f t="shared" si="54"/>
      </c>
      <c r="Q125" s="282"/>
      <c r="R125" s="282"/>
      <c r="S125" s="282"/>
      <c r="T125" s="228"/>
      <c r="U125" s="228"/>
      <c r="V125" s="228"/>
      <c r="W125" s="228"/>
      <c r="X125" s="228"/>
      <c r="Y125" s="228"/>
      <c r="Z125" s="228"/>
      <c r="AA125" s="228"/>
      <c r="AB125" s="228"/>
      <c r="AC125" s="228"/>
      <c r="AD125" s="228"/>
      <c r="AE125" s="228"/>
      <c r="AF125" s="228"/>
      <c r="AG125" s="228"/>
      <c r="AH125" s="228"/>
      <c r="AI125" s="228"/>
      <c r="AJ125" s="228"/>
      <c r="AK125" s="228"/>
      <c r="AL125" s="228"/>
      <c r="AM125" s="228"/>
      <c r="AN125" s="228"/>
      <c r="AO125" s="228"/>
      <c r="AP125" s="228"/>
    </row>
    <row r="126" spans="1:42" s="229" customFormat="1" ht="18" customHeight="1">
      <c r="A126" s="663"/>
      <c r="B126" s="50"/>
      <c r="C126" s="251"/>
      <c r="D126" s="230"/>
      <c r="E126" s="51"/>
      <c r="F126" s="433"/>
      <c r="G126" s="252"/>
      <c r="H126" s="265"/>
      <c r="I126" s="254">
        <f t="shared" si="49"/>
      </c>
      <c r="J126" s="255"/>
      <c r="K126" s="256">
        <f t="shared" si="50"/>
      </c>
      <c r="L126" s="256">
        <f t="shared" si="51"/>
      </c>
      <c r="M126" s="257"/>
      <c r="N126" s="258">
        <f t="shared" si="52"/>
      </c>
      <c r="O126" s="259"/>
      <c r="P126" s="394">
        <f t="shared" si="54"/>
      </c>
      <c r="Q126" s="282"/>
      <c r="R126" s="282"/>
      <c r="S126" s="282"/>
      <c r="T126" s="228"/>
      <c r="U126" s="228"/>
      <c r="V126" s="228"/>
      <c r="W126" s="228"/>
      <c r="X126" s="228"/>
      <c r="Y126" s="228"/>
      <c r="Z126" s="228"/>
      <c r="AA126" s="228"/>
      <c r="AB126" s="228"/>
      <c r="AC126" s="228"/>
      <c r="AD126" s="228"/>
      <c r="AE126" s="228"/>
      <c r="AF126" s="228"/>
      <c r="AG126" s="228"/>
      <c r="AH126" s="228"/>
      <c r="AI126" s="228"/>
      <c r="AJ126" s="228"/>
      <c r="AK126" s="228"/>
      <c r="AL126" s="228"/>
      <c r="AM126" s="228"/>
      <c r="AN126" s="228"/>
      <c r="AO126" s="228"/>
      <c r="AP126" s="228"/>
    </row>
    <row r="127" spans="1:42" s="268" customFormat="1" ht="22.5" customHeight="1" thickBot="1">
      <c r="A127" s="664"/>
      <c r="B127" s="654" t="s">
        <v>383</v>
      </c>
      <c r="C127" s="655"/>
      <c r="D127" s="655"/>
      <c r="E127" s="655"/>
      <c r="F127" s="655"/>
      <c r="G127" s="655"/>
      <c r="H127" s="655"/>
      <c r="I127" s="655"/>
      <c r="J127" s="655"/>
      <c r="K127" s="655"/>
      <c r="L127" s="655"/>
      <c r="M127" s="655"/>
      <c r="N127" s="655"/>
      <c r="O127" s="656"/>
      <c r="P127" s="266">
        <f>SUM(P115:P126)</f>
        <v>0</v>
      </c>
      <c r="Q127" s="282"/>
      <c r="R127" s="282"/>
      <c r="S127" s="282"/>
      <c r="T127" s="267"/>
      <c r="U127" s="267"/>
      <c r="V127" s="267"/>
      <c r="W127" s="267"/>
      <c r="X127" s="267"/>
      <c r="Y127" s="267"/>
      <c r="Z127" s="267"/>
      <c r="AA127" s="267"/>
      <c r="AB127" s="267"/>
      <c r="AC127" s="267"/>
      <c r="AD127" s="267"/>
      <c r="AE127" s="267"/>
      <c r="AF127" s="267"/>
      <c r="AG127" s="267"/>
      <c r="AH127" s="267"/>
      <c r="AI127" s="267"/>
      <c r="AJ127" s="267"/>
      <c r="AK127" s="267"/>
      <c r="AL127" s="267"/>
      <c r="AM127" s="267"/>
      <c r="AN127" s="267"/>
      <c r="AO127" s="267"/>
      <c r="AP127" s="267"/>
    </row>
    <row r="128" spans="1:42" s="229" customFormat="1" ht="18" customHeight="1" thickBot="1" thickTop="1">
      <c r="A128" s="662">
        <f>'1. Facility'!B16</f>
        <v>9</v>
      </c>
      <c r="B128" s="48"/>
      <c r="C128" s="241" t="s">
        <v>84</v>
      </c>
      <c r="D128" s="242" t="s">
        <v>518</v>
      </c>
      <c r="E128" s="49"/>
      <c r="F128" s="438">
        <f>'4b. Stationary Comb. Factors'!$C$23/1000000</f>
        <v>0.001026</v>
      </c>
      <c r="G128" s="243">
        <f>IF(E128&gt;0,E128*F128,"")</f>
      </c>
      <c r="H128" s="244">
        <f>'4b. Stationary Comb. Factors'!$K$23</f>
        <v>116.99730000000001</v>
      </c>
      <c r="I128" s="245">
        <f aca="true" t="shared" si="56" ref="I128:I139">IF(E128&gt;0,G128*H128/2000,"")</f>
      </c>
      <c r="J128" s="246">
        <f>'4b. Stationary Comb. Factors'!$K$33</f>
        <v>0.002204585537918871</v>
      </c>
      <c r="K128" s="247">
        <f aca="true" t="shared" si="57" ref="K128:K139">IF(E128&gt;0,G128*J128/2000,"")</f>
      </c>
      <c r="L128" s="247">
        <f aca="true" t="shared" si="58" ref="L128:L139">IF(E128&gt;0,$I$9*K128,"")</f>
      </c>
      <c r="M128" s="248">
        <f>'4b. Stationary Comb. Factors'!$K$44</f>
        <v>0.0002204585537918871</v>
      </c>
      <c r="N128" s="249">
        <f aca="true" t="shared" si="59" ref="N128:N139">IF(E128&gt;0,M128*G128/2000,"")</f>
      </c>
      <c r="O128" s="250">
        <f aca="true" t="shared" si="60" ref="O128:O138">IF(E128&gt;0,$I$10*N128,"")</f>
      </c>
      <c r="P128" s="393">
        <f aca="true" t="shared" si="61" ref="P128:P139">IF(E128&gt;0,I128+L128+O128,"")</f>
      </c>
      <c r="Q128" s="281"/>
      <c r="R128" s="281"/>
      <c r="S128" s="281"/>
      <c r="T128" s="228"/>
      <c r="U128" s="228"/>
      <c r="V128" s="228"/>
      <c r="W128" s="228"/>
      <c r="X128" s="228"/>
      <c r="Y128" s="228"/>
      <c r="Z128" s="228"/>
      <c r="AA128" s="228"/>
      <c r="AB128" s="228"/>
      <c r="AC128" s="228"/>
      <c r="AD128" s="228"/>
      <c r="AE128" s="228"/>
      <c r="AF128" s="228"/>
      <c r="AG128" s="228"/>
      <c r="AH128" s="228"/>
      <c r="AI128" s="228"/>
      <c r="AJ128" s="228"/>
      <c r="AK128" s="228"/>
      <c r="AL128" s="228"/>
      <c r="AM128" s="228"/>
      <c r="AN128" s="228"/>
      <c r="AO128" s="228"/>
      <c r="AP128" s="228"/>
    </row>
    <row r="129" spans="1:42" s="229" customFormat="1" ht="18" customHeight="1" thickBot="1" thickTop="1">
      <c r="A129" s="663"/>
      <c r="B129" s="50"/>
      <c r="C129" s="251" t="s">
        <v>84</v>
      </c>
      <c r="D129" s="230" t="s">
        <v>518</v>
      </c>
      <c r="E129" s="51"/>
      <c r="F129" s="438">
        <f>'4b. Stationary Comb. Factors'!$C$23/1000000</f>
        <v>0.001026</v>
      </c>
      <c r="G129" s="252">
        <f>IF(E129&gt;0,E129*F129,"")</f>
      </c>
      <c r="H129" s="253">
        <f>'4b. Stationary Comb. Factors'!$K$23</f>
        <v>116.99730000000001</v>
      </c>
      <c r="I129" s="254">
        <f t="shared" si="56"/>
      </c>
      <c r="J129" s="255">
        <f>'4b. Stationary Comb. Factors'!$K$33</f>
        <v>0.002204585537918871</v>
      </c>
      <c r="K129" s="256">
        <f t="shared" si="57"/>
      </c>
      <c r="L129" s="256">
        <f t="shared" si="58"/>
      </c>
      <c r="M129" s="257">
        <f>'4b. Stationary Comb. Factors'!$K$44</f>
        <v>0.0002204585537918871</v>
      </c>
      <c r="N129" s="258">
        <f t="shared" si="59"/>
      </c>
      <c r="O129" s="259">
        <f t="shared" si="60"/>
      </c>
      <c r="P129" s="130">
        <f t="shared" si="61"/>
      </c>
      <c r="Q129" s="282"/>
      <c r="R129" s="282"/>
      <c r="S129" s="282"/>
      <c r="T129" s="228"/>
      <c r="U129" s="228"/>
      <c r="V129" s="228"/>
      <c r="W129" s="228"/>
      <c r="X129" s="228"/>
      <c r="Y129" s="228"/>
      <c r="Z129" s="228"/>
      <c r="AA129" s="228"/>
      <c r="AB129" s="228"/>
      <c r="AC129" s="228"/>
      <c r="AD129" s="228"/>
      <c r="AE129" s="228"/>
      <c r="AF129" s="228"/>
      <c r="AG129" s="228"/>
      <c r="AH129" s="228"/>
      <c r="AI129" s="228"/>
      <c r="AJ129" s="228"/>
      <c r="AK129" s="228"/>
      <c r="AL129" s="228"/>
      <c r="AM129" s="228"/>
      <c r="AN129" s="228"/>
      <c r="AO129" s="228"/>
      <c r="AP129" s="228"/>
    </row>
    <row r="130" spans="1:42" s="229" customFormat="1" ht="18" customHeight="1" thickTop="1">
      <c r="A130" s="663"/>
      <c r="B130" s="50"/>
      <c r="C130" s="251" t="s">
        <v>84</v>
      </c>
      <c r="D130" s="230" t="s">
        <v>519</v>
      </c>
      <c r="E130" s="51"/>
      <c r="F130" s="438">
        <f>'4b. Stationary Comb. Factors'!$C$23/1000000</f>
        <v>0.001026</v>
      </c>
      <c r="G130" s="252">
        <f aca="true" t="shared" si="62" ref="G130:G136">IF(E130&gt;0,E130*F130,"")</f>
      </c>
      <c r="H130" s="261">
        <f>'4b. Stationary Comb. Factors'!$K$23</f>
        <v>116.99730000000001</v>
      </c>
      <c r="I130" s="254">
        <f t="shared" si="56"/>
      </c>
      <c r="J130" s="255">
        <f>'4b. Stationary Comb. Factors'!$K$33</f>
        <v>0.002204585537918871</v>
      </c>
      <c r="K130" s="256">
        <f t="shared" si="57"/>
      </c>
      <c r="L130" s="256">
        <f t="shared" si="58"/>
      </c>
      <c r="M130" s="257">
        <f>'4b. Stationary Comb. Factors'!$K$44</f>
        <v>0.0002204585537918871</v>
      </c>
      <c r="N130" s="258">
        <f t="shared" si="59"/>
      </c>
      <c r="O130" s="259">
        <f t="shared" si="60"/>
      </c>
      <c r="P130" s="260">
        <f t="shared" si="61"/>
      </c>
      <c r="Q130" s="282"/>
      <c r="R130" s="282"/>
      <c r="S130" s="282"/>
      <c r="T130" s="228"/>
      <c r="U130" s="228"/>
      <c r="V130" s="228"/>
      <c r="W130" s="228"/>
      <c r="X130" s="228"/>
      <c r="Y130" s="228"/>
      <c r="Z130" s="228"/>
      <c r="AA130" s="228"/>
      <c r="AB130" s="228"/>
      <c r="AC130" s="228"/>
      <c r="AD130" s="228"/>
      <c r="AE130" s="228"/>
      <c r="AF130" s="228"/>
      <c r="AG130" s="228"/>
      <c r="AH130" s="228"/>
      <c r="AI130" s="228"/>
      <c r="AJ130" s="228"/>
      <c r="AK130" s="228"/>
      <c r="AL130" s="228"/>
      <c r="AM130" s="228"/>
      <c r="AN130" s="228"/>
      <c r="AO130" s="228"/>
      <c r="AP130" s="228"/>
    </row>
    <row r="131" spans="1:42" s="229" customFormat="1" ht="18" customHeight="1">
      <c r="A131" s="663"/>
      <c r="B131" s="50"/>
      <c r="C131" s="251" t="s">
        <v>51</v>
      </c>
      <c r="D131" s="230" t="s">
        <v>519</v>
      </c>
      <c r="E131" s="51"/>
      <c r="F131" s="439">
        <f>'4b. Stationary Comb. Factors'!$C$18/42</f>
        <v>0.0021666666666666666</v>
      </c>
      <c r="G131" s="252">
        <f t="shared" si="62"/>
      </c>
      <c r="H131" s="262">
        <f>'4b. Stationary Comb. Factors'!$K$18</f>
        <v>138.62835</v>
      </c>
      <c r="I131" s="254">
        <f t="shared" si="56"/>
      </c>
      <c r="J131" s="255">
        <f>'4b. Stationary Comb. Factors'!$K$33</f>
        <v>0.002204585537918871</v>
      </c>
      <c r="K131" s="256">
        <f t="shared" si="57"/>
      </c>
      <c r="L131" s="256">
        <f t="shared" si="58"/>
      </c>
      <c r="M131" s="257">
        <f>'4b. Stationary Comb. Factors'!$K$44</f>
        <v>0.0002204585537918871</v>
      </c>
      <c r="N131" s="258">
        <f t="shared" si="59"/>
      </c>
      <c r="O131" s="259">
        <f t="shared" si="60"/>
      </c>
      <c r="P131" s="260">
        <f t="shared" si="61"/>
      </c>
      <c r="Q131" s="282"/>
      <c r="R131" s="282"/>
      <c r="S131" s="282"/>
      <c r="T131" s="228"/>
      <c r="U131" s="228"/>
      <c r="V131" s="228"/>
      <c r="W131" s="228"/>
      <c r="X131" s="228"/>
      <c r="Y131" s="228"/>
      <c r="Z131" s="228"/>
      <c r="AA131" s="228"/>
      <c r="AB131" s="228"/>
      <c r="AC131" s="228"/>
      <c r="AD131" s="228"/>
      <c r="AE131" s="228"/>
      <c r="AF131" s="228"/>
      <c r="AG131" s="228"/>
      <c r="AH131" s="228"/>
      <c r="AI131" s="228"/>
      <c r="AJ131" s="228"/>
      <c r="AK131" s="228"/>
      <c r="AL131" s="228"/>
      <c r="AM131" s="228"/>
      <c r="AN131" s="228"/>
      <c r="AO131" s="228"/>
      <c r="AP131" s="228"/>
    </row>
    <row r="132" spans="1:42" s="229" customFormat="1" ht="18" customHeight="1">
      <c r="A132" s="663"/>
      <c r="B132" s="50"/>
      <c r="C132" s="251" t="s">
        <v>51</v>
      </c>
      <c r="D132" s="230" t="s">
        <v>519</v>
      </c>
      <c r="E132" s="51"/>
      <c r="F132" s="439">
        <f>'4b. Stationary Comb. Factors'!$C$18/42</f>
        <v>0.0021666666666666666</v>
      </c>
      <c r="G132" s="252">
        <f t="shared" si="62"/>
      </c>
      <c r="H132" s="262">
        <f>'4b. Stationary Comb. Factors'!$K$18</f>
        <v>138.62835</v>
      </c>
      <c r="I132" s="254">
        <f t="shared" si="56"/>
      </c>
      <c r="J132" s="263">
        <f>'4b. Stationary Comb. Factors'!$K$33</f>
        <v>0.002204585537918871</v>
      </c>
      <c r="K132" s="256">
        <f t="shared" si="57"/>
      </c>
      <c r="L132" s="256">
        <f t="shared" si="58"/>
      </c>
      <c r="M132" s="264">
        <f>'4b. Stationary Comb. Factors'!$K$44</f>
        <v>0.0002204585537918871</v>
      </c>
      <c r="N132" s="258">
        <f t="shared" si="59"/>
      </c>
      <c r="O132" s="259">
        <f t="shared" si="60"/>
      </c>
      <c r="P132" s="260">
        <f t="shared" si="61"/>
      </c>
      <c r="Q132" s="282"/>
      <c r="R132" s="282"/>
      <c r="S132" s="282"/>
      <c r="T132" s="228"/>
      <c r="U132" s="228"/>
      <c r="V132" s="228"/>
      <c r="W132" s="228"/>
      <c r="X132" s="228"/>
      <c r="Y132" s="228"/>
      <c r="Z132" s="228"/>
      <c r="AA132" s="228"/>
      <c r="AB132" s="228"/>
      <c r="AC132" s="228"/>
      <c r="AD132" s="228"/>
      <c r="AE132" s="228"/>
      <c r="AF132" s="228"/>
      <c r="AG132" s="228"/>
      <c r="AH132" s="228"/>
      <c r="AI132" s="228"/>
      <c r="AJ132" s="228"/>
      <c r="AK132" s="228"/>
      <c r="AL132" s="228"/>
      <c r="AM132" s="228"/>
      <c r="AN132" s="228"/>
      <c r="AO132" s="228"/>
      <c r="AP132" s="228"/>
    </row>
    <row r="133" spans="1:42" s="229" customFormat="1" ht="18" customHeight="1">
      <c r="A133" s="663"/>
      <c r="B133" s="50"/>
      <c r="C133" s="251" t="s">
        <v>474</v>
      </c>
      <c r="D133" s="230" t="s">
        <v>519</v>
      </c>
      <c r="E133" s="51"/>
      <c r="F133" s="439">
        <f>'4b. Stationary Comb. Factors'!$C$15/42</f>
        <v>0.003285714285714286</v>
      </c>
      <c r="G133" s="252">
        <f t="shared" si="62"/>
      </c>
      <c r="H133" s="262">
        <f>'4b. Stationary Comb. Factors'!$K$15</f>
        <v>163.0818</v>
      </c>
      <c r="I133" s="254">
        <f t="shared" si="56"/>
      </c>
      <c r="J133" s="255">
        <f>'4b. Stationary Comb. Factors'!$K$31</f>
        <v>0.006613756613756613</v>
      </c>
      <c r="K133" s="256">
        <f t="shared" si="57"/>
      </c>
      <c r="L133" s="256">
        <f t="shared" si="58"/>
      </c>
      <c r="M133" s="257">
        <f>'4b. Stationary Comb. Factors'!$K$42</f>
        <v>0.0013227513227513227</v>
      </c>
      <c r="N133" s="258">
        <f t="shared" si="59"/>
      </c>
      <c r="O133" s="259">
        <f t="shared" si="60"/>
      </c>
      <c r="P133" s="260">
        <f t="shared" si="61"/>
      </c>
      <c r="Q133" s="282"/>
      <c r="R133" s="282"/>
      <c r="S133" s="282"/>
      <c r="T133" s="228"/>
      <c r="U133" s="228"/>
      <c r="V133" s="228"/>
      <c r="W133" s="228"/>
      <c r="X133" s="228"/>
      <c r="Y133" s="228"/>
      <c r="Z133" s="228"/>
      <c r="AA133" s="228"/>
      <c r="AB133" s="228"/>
      <c r="AC133" s="228"/>
      <c r="AD133" s="228"/>
      <c r="AE133" s="228"/>
      <c r="AF133" s="228"/>
      <c r="AG133" s="228"/>
      <c r="AH133" s="228"/>
      <c r="AI133" s="228"/>
      <c r="AJ133" s="228"/>
      <c r="AK133" s="228"/>
      <c r="AL133" s="228"/>
      <c r="AM133" s="228"/>
      <c r="AN133" s="228"/>
      <c r="AO133" s="228"/>
      <c r="AP133" s="228"/>
    </row>
    <row r="134" spans="1:42" s="229" customFormat="1" ht="18" customHeight="1">
      <c r="A134" s="663"/>
      <c r="B134" s="50"/>
      <c r="C134" s="251" t="s">
        <v>474</v>
      </c>
      <c r="D134" s="230" t="s">
        <v>519</v>
      </c>
      <c r="E134" s="51"/>
      <c r="F134" s="439">
        <f>'4b. Stationary Comb. Factors'!$C$15/42</f>
        <v>0.003285714285714286</v>
      </c>
      <c r="G134" s="252">
        <f t="shared" si="62"/>
      </c>
      <c r="H134" s="262">
        <f>'4b. Stationary Comb. Factors'!$K$15</f>
        <v>163.0818</v>
      </c>
      <c r="I134" s="254">
        <f t="shared" si="56"/>
      </c>
      <c r="J134" s="255">
        <f>'4b. Stationary Comb. Factors'!$K$31</f>
        <v>0.006613756613756613</v>
      </c>
      <c r="K134" s="256">
        <f t="shared" si="57"/>
      </c>
      <c r="L134" s="256">
        <f t="shared" si="58"/>
      </c>
      <c r="M134" s="257">
        <f>'4b. Stationary Comb. Factors'!$K$42</f>
        <v>0.0013227513227513227</v>
      </c>
      <c r="N134" s="258">
        <f t="shared" si="59"/>
      </c>
      <c r="O134" s="259">
        <f t="shared" si="60"/>
      </c>
      <c r="P134" s="260">
        <f t="shared" si="61"/>
      </c>
      <c r="Q134" s="282"/>
      <c r="R134" s="282"/>
      <c r="S134" s="282"/>
      <c r="T134" s="228"/>
      <c r="U134" s="228"/>
      <c r="V134" s="228"/>
      <c r="W134" s="228"/>
      <c r="X134" s="228"/>
      <c r="Y134" s="228"/>
      <c r="Z134" s="228"/>
      <c r="AA134" s="228"/>
      <c r="AB134" s="228"/>
      <c r="AC134" s="228"/>
      <c r="AD134" s="228"/>
      <c r="AE134" s="228"/>
      <c r="AF134" s="228"/>
      <c r="AG134" s="228"/>
      <c r="AH134" s="228"/>
      <c r="AI134" s="228"/>
      <c r="AJ134" s="228"/>
      <c r="AK134" s="228"/>
      <c r="AL134" s="228"/>
      <c r="AM134" s="228"/>
      <c r="AN134" s="228"/>
      <c r="AO134" s="228"/>
      <c r="AP134" s="228"/>
    </row>
    <row r="135" spans="1:42" s="229" customFormat="1" ht="18" customHeight="1">
      <c r="A135" s="663"/>
      <c r="B135" s="50"/>
      <c r="C135" s="251" t="s">
        <v>52</v>
      </c>
      <c r="D135" s="230" t="s">
        <v>519</v>
      </c>
      <c r="E135" s="51"/>
      <c r="F135" s="439">
        <f>'4b. Stationary Comb. Factors'!$C$13/42</f>
        <v>0.0033333333333333335</v>
      </c>
      <c r="G135" s="252">
        <f t="shared" si="62"/>
      </c>
      <c r="H135" s="262">
        <f>'4b. Stationary Comb. Factors'!$K$13</f>
        <v>160.81065</v>
      </c>
      <c r="I135" s="254">
        <f t="shared" si="56"/>
      </c>
      <c r="J135" s="255">
        <f>'4b. Stationary Comb. Factors'!$K$31</f>
        <v>0.006613756613756613</v>
      </c>
      <c r="K135" s="256">
        <f t="shared" si="57"/>
      </c>
      <c r="L135" s="256">
        <f t="shared" si="58"/>
      </c>
      <c r="M135" s="257">
        <f>'4b. Stationary Comb. Factors'!$K$42</f>
        <v>0.0013227513227513227</v>
      </c>
      <c r="N135" s="258">
        <f t="shared" si="59"/>
      </c>
      <c r="O135" s="259">
        <f t="shared" si="60"/>
      </c>
      <c r="P135" s="260">
        <f t="shared" si="61"/>
      </c>
      <c r="Q135" s="282"/>
      <c r="R135" s="282"/>
      <c r="S135" s="282"/>
      <c r="T135" s="228"/>
      <c r="U135" s="228"/>
      <c r="V135" s="228"/>
      <c r="W135" s="228"/>
      <c r="X135" s="228"/>
      <c r="Y135" s="228"/>
      <c r="Z135" s="228"/>
      <c r="AA135" s="228"/>
      <c r="AB135" s="228"/>
      <c r="AC135" s="228"/>
      <c r="AD135" s="228"/>
      <c r="AE135" s="228"/>
      <c r="AF135" s="228"/>
      <c r="AG135" s="228"/>
      <c r="AH135" s="228"/>
      <c r="AI135" s="228"/>
      <c r="AJ135" s="228"/>
      <c r="AK135" s="228"/>
      <c r="AL135" s="228"/>
      <c r="AM135" s="228"/>
      <c r="AN135" s="228"/>
      <c r="AO135" s="228"/>
      <c r="AP135" s="228"/>
    </row>
    <row r="136" spans="1:42" s="229" customFormat="1" ht="18" customHeight="1">
      <c r="A136" s="663"/>
      <c r="B136" s="50"/>
      <c r="C136" s="251" t="s">
        <v>52</v>
      </c>
      <c r="D136" s="230" t="s">
        <v>519</v>
      </c>
      <c r="E136" s="51"/>
      <c r="F136" s="439">
        <f>'4b. Stationary Comb. Factors'!$C$13/42</f>
        <v>0.0033333333333333335</v>
      </c>
      <c r="G136" s="252">
        <f t="shared" si="62"/>
      </c>
      <c r="H136" s="262">
        <f>78.8*2.2</f>
        <v>173.36</v>
      </c>
      <c r="I136" s="254">
        <f t="shared" si="56"/>
      </c>
      <c r="J136" s="255">
        <f>'4b. Stationary Comb. Factors'!$K$31</f>
        <v>0.006613756613756613</v>
      </c>
      <c r="K136" s="256">
        <f t="shared" si="57"/>
      </c>
      <c r="L136" s="256">
        <f t="shared" si="58"/>
      </c>
      <c r="M136" s="257">
        <f>'4b. Stationary Comb. Factors'!$K$42</f>
        <v>0.0013227513227513227</v>
      </c>
      <c r="N136" s="258">
        <f t="shared" si="59"/>
      </c>
      <c r="O136" s="259">
        <f t="shared" si="60"/>
      </c>
      <c r="P136" s="260">
        <f t="shared" si="61"/>
      </c>
      <c r="Q136" s="282"/>
      <c r="R136" s="282"/>
      <c r="S136" s="282"/>
      <c r="T136" s="228"/>
      <c r="U136" s="228"/>
      <c r="V136" s="228"/>
      <c r="W136" s="228"/>
      <c r="X136" s="228"/>
      <c r="Y136" s="228"/>
      <c r="Z136" s="228"/>
      <c r="AA136" s="228"/>
      <c r="AB136" s="228"/>
      <c r="AC136" s="228"/>
      <c r="AD136" s="228"/>
      <c r="AE136" s="228"/>
      <c r="AF136" s="228"/>
      <c r="AG136" s="228"/>
      <c r="AH136" s="228"/>
      <c r="AI136" s="228"/>
      <c r="AJ136" s="228"/>
      <c r="AK136" s="228"/>
      <c r="AL136" s="228"/>
      <c r="AM136" s="228"/>
      <c r="AN136" s="228"/>
      <c r="AO136" s="228"/>
      <c r="AP136" s="228"/>
    </row>
    <row r="137" spans="1:42" s="229" customFormat="1" ht="18" customHeight="1">
      <c r="A137" s="663"/>
      <c r="B137" s="50"/>
      <c r="C137" s="251"/>
      <c r="D137" s="230"/>
      <c r="E137" s="51"/>
      <c r="F137" s="433"/>
      <c r="G137" s="252"/>
      <c r="H137" s="265"/>
      <c r="I137" s="254">
        <f t="shared" si="56"/>
      </c>
      <c r="J137" s="255"/>
      <c r="K137" s="256">
        <f t="shared" si="57"/>
      </c>
      <c r="L137" s="256">
        <f t="shared" si="58"/>
      </c>
      <c r="M137" s="257"/>
      <c r="N137" s="258">
        <f t="shared" si="59"/>
      </c>
      <c r="O137" s="259">
        <f t="shared" si="60"/>
      </c>
      <c r="P137" s="260">
        <f t="shared" si="61"/>
      </c>
      <c r="Q137" s="282"/>
      <c r="R137" s="282"/>
      <c r="S137" s="282"/>
      <c r="T137" s="228"/>
      <c r="U137" s="228"/>
      <c r="V137" s="228"/>
      <c r="W137" s="228"/>
      <c r="X137" s="228"/>
      <c r="Y137" s="228"/>
      <c r="Z137" s="228"/>
      <c r="AA137" s="228"/>
      <c r="AB137" s="228"/>
      <c r="AC137" s="228"/>
      <c r="AD137" s="228"/>
      <c r="AE137" s="228"/>
      <c r="AF137" s="228"/>
      <c r="AG137" s="228"/>
      <c r="AH137" s="228"/>
      <c r="AI137" s="228"/>
      <c r="AJ137" s="228"/>
      <c r="AK137" s="228"/>
      <c r="AL137" s="228"/>
      <c r="AM137" s="228"/>
      <c r="AN137" s="228"/>
      <c r="AO137" s="228"/>
      <c r="AP137" s="228"/>
    </row>
    <row r="138" spans="1:42" s="229" customFormat="1" ht="18" customHeight="1">
      <c r="A138" s="663"/>
      <c r="B138" s="50"/>
      <c r="C138" s="251"/>
      <c r="D138" s="230"/>
      <c r="E138" s="51"/>
      <c r="F138" s="433"/>
      <c r="G138" s="252"/>
      <c r="H138" s="265"/>
      <c r="I138" s="254">
        <f t="shared" si="56"/>
      </c>
      <c r="J138" s="255"/>
      <c r="K138" s="256">
        <f t="shared" si="57"/>
      </c>
      <c r="L138" s="256">
        <f t="shared" si="58"/>
      </c>
      <c r="M138" s="257"/>
      <c r="N138" s="258">
        <f t="shared" si="59"/>
      </c>
      <c r="O138" s="259">
        <f t="shared" si="60"/>
      </c>
      <c r="P138" s="394">
        <f t="shared" si="61"/>
      </c>
      <c r="Q138" s="282"/>
      <c r="R138" s="282"/>
      <c r="S138" s="282"/>
      <c r="T138" s="228"/>
      <c r="U138" s="228"/>
      <c r="V138" s="228"/>
      <c r="W138" s="228"/>
      <c r="X138" s="228"/>
      <c r="Y138" s="228"/>
      <c r="Z138" s="228"/>
      <c r="AA138" s="228"/>
      <c r="AB138" s="228"/>
      <c r="AC138" s="228"/>
      <c r="AD138" s="228"/>
      <c r="AE138" s="228"/>
      <c r="AF138" s="228"/>
      <c r="AG138" s="228"/>
      <c r="AH138" s="228"/>
      <c r="AI138" s="228"/>
      <c r="AJ138" s="228"/>
      <c r="AK138" s="228"/>
      <c r="AL138" s="228"/>
      <c r="AM138" s="228"/>
      <c r="AN138" s="228"/>
      <c r="AO138" s="228"/>
      <c r="AP138" s="228"/>
    </row>
    <row r="139" spans="1:42" s="229" customFormat="1" ht="18" customHeight="1">
      <c r="A139" s="663"/>
      <c r="B139" s="50"/>
      <c r="C139" s="251"/>
      <c r="D139" s="230"/>
      <c r="E139" s="51"/>
      <c r="F139" s="433"/>
      <c r="G139" s="252"/>
      <c r="H139" s="265"/>
      <c r="I139" s="254">
        <f t="shared" si="56"/>
      </c>
      <c r="J139" s="255"/>
      <c r="K139" s="256">
        <f t="shared" si="57"/>
      </c>
      <c r="L139" s="256">
        <f t="shared" si="58"/>
      </c>
      <c r="M139" s="257"/>
      <c r="N139" s="258">
        <f t="shared" si="59"/>
      </c>
      <c r="O139" s="259"/>
      <c r="P139" s="394">
        <f t="shared" si="61"/>
      </c>
      <c r="Q139" s="282"/>
      <c r="R139" s="282"/>
      <c r="S139" s="282"/>
      <c r="T139" s="228"/>
      <c r="U139" s="228"/>
      <c r="V139" s="228"/>
      <c r="W139" s="228"/>
      <c r="X139" s="228"/>
      <c r="Y139" s="228"/>
      <c r="Z139" s="228"/>
      <c r="AA139" s="228"/>
      <c r="AB139" s="228"/>
      <c r="AC139" s="228"/>
      <c r="AD139" s="228"/>
      <c r="AE139" s="228"/>
      <c r="AF139" s="228"/>
      <c r="AG139" s="228"/>
      <c r="AH139" s="228"/>
      <c r="AI139" s="228"/>
      <c r="AJ139" s="228"/>
      <c r="AK139" s="228"/>
      <c r="AL139" s="228"/>
      <c r="AM139" s="228"/>
      <c r="AN139" s="228"/>
      <c r="AO139" s="228"/>
      <c r="AP139" s="228"/>
    </row>
    <row r="140" spans="1:42" s="268" customFormat="1" ht="22.5" customHeight="1" thickBot="1">
      <c r="A140" s="664"/>
      <c r="B140" s="654" t="s">
        <v>383</v>
      </c>
      <c r="C140" s="655"/>
      <c r="D140" s="655"/>
      <c r="E140" s="655"/>
      <c r="F140" s="655"/>
      <c r="G140" s="655"/>
      <c r="H140" s="655"/>
      <c r="I140" s="655"/>
      <c r="J140" s="655"/>
      <c r="K140" s="655"/>
      <c r="L140" s="655"/>
      <c r="M140" s="655"/>
      <c r="N140" s="655"/>
      <c r="O140" s="656"/>
      <c r="P140" s="266">
        <f>SUM(P128:P139)</f>
        <v>0</v>
      </c>
      <c r="Q140" s="282"/>
      <c r="R140" s="282"/>
      <c r="S140" s="282"/>
      <c r="T140" s="267"/>
      <c r="U140" s="267"/>
      <c r="V140" s="267"/>
      <c r="W140" s="267"/>
      <c r="X140" s="267"/>
      <c r="Y140" s="267"/>
      <c r="Z140" s="267"/>
      <c r="AA140" s="267"/>
      <c r="AB140" s="267"/>
      <c r="AC140" s="267"/>
      <c r="AD140" s="267"/>
      <c r="AE140" s="267"/>
      <c r="AF140" s="267"/>
      <c r="AG140" s="267"/>
      <c r="AH140" s="267"/>
      <c r="AI140" s="267"/>
      <c r="AJ140" s="267"/>
      <c r="AK140" s="267"/>
      <c r="AL140" s="267"/>
      <c r="AM140" s="267"/>
      <c r="AN140" s="267"/>
      <c r="AO140" s="267"/>
      <c r="AP140" s="267"/>
    </row>
    <row r="141" spans="1:42" s="229" customFormat="1" ht="18" customHeight="1" thickBot="1" thickTop="1">
      <c r="A141" s="662">
        <f>'1. Facility'!B17</f>
        <v>10</v>
      </c>
      <c r="B141" s="48"/>
      <c r="C141" s="241" t="s">
        <v>84</v>
      </c>
      <c r="D141" s="242" t="s">
        <v>518</v>
      </c>
      <c r="E141" s="49"/>
      <c r="F141" s="438">
        <f>'4b. Stationary Comb. Factors'!$C$23/1000000</f>
        <v>0.001026</v>
      </c>
      <c r="G141" s="243">
        <f>IF(E141&gt;0,E141*F141,"")</f>
      </c>
      <c r="H141" s="244">
        <f>'4b. Stationary Comb. Factors'!$K$23</f>
        <v>116.99730000000001</v>
      </c>
      <c r="I141" s="245">
        <f aca="true" t="shared" si="63" ref="I141:I152">IF(E141&gt;0,G141*H141/2000,"")</f>
      </c>
      <c r="J141" s="246">
        <f>'4b. Stationary Comb. Factors'!$K$33</f>
        <v>0.002204585537918871</v>
      </c>
      <c r="K141" s="247">
        <f aca="true" t="shared" si="64" ref="K141:K152">IF(E141&gt;0,G141*J141/2000,"")</f>
      </c>
      <c r="L141" s="247">
        <f aca="true" t="shared" si="65" ref="L141:L152">IF(E141&gt;0,$I$9*K141,"")</f>
      </c>
      <c r="M141" s="248">
        <f>'4b. Stationary Comb. Factors'!$K$44</f>
        <v>0.0002204585537918871</v>
      </c>
      <c r="N141" s="249">
        <f aca="true" t="shared" si="66" ref="N141:N152">IF(E141&gt;0,M141*G141/2000,"")</f>
      </c>
      <c r="O141" s="250">
        <f aca="true" t="shared" si="67" ref="O141:O151">IF(E141&gt;0,$I$10*N141,"")</f>
      </c>
      <c r="P141" s="393">
        <f aca="true" t="shared" si="68" ref="P141:P152">IF(E141&gt;0,I141+L141+O141,"")</f>
      </c>
      <c r="Q141" s="281"/>
      <c r="R141" s="281"/>
      <c r="S141" s="281"/>
      <c r="T141" s="228"/>
      <c r="U141" s="228"/>
      <c r="V141" s="228"/>
      <c r="W141" s="228"/>
      <c r="X141" s="228"/>
      <c r="Y141" s="228"/>
      <c r="Z141" s="228"/>
      <c r="AA141" s="228"/>
      <c r="AB141" s="228"/>
      <c r="AC141" s="228"/>
      <c r="AD141" s="228"/>
      <c r="AE141" s="228"/>
      <c r="AF141" s="228"/>
      <c r="AG141" s="228"/>
      <c r="AH141" s="228"/>
      <c r="AI141" s="228"/>
      <c r="AJ141" s="228"/>
      <c r="AK141" s="228"/>
      <c r="AL141" s="228"/>
      <c r="AM141" s="228"/>
      <c r="AN141" s="228"/>
      <c r="AO141" s="228"/>
      <c r="AP141" s="228"/>
    </row>
    <row r="142" spans="1:42" s="229" customFormat="1" ht="18" customHeight="1" thickBot="1" thickTop="1">
      <c r="A142" s="663"/>
      <c r="B142" s="50"/>
      <c r="C142" s="251" t="s">
        <v>84</v>
      </c>
      <c r="D142" s="230" t="s">
        <v>518</v>
      </c>
      <c r="E142" s="51"/>
      <c r="F142" s="438">
        <f>'4b. Stationary Comb. Factors'!$C$23/1000000</f>
        <v>0.001026</v>
      </c>
      <c r="G142" s="252">
        <f>IF(E142&gt;0,E142*F142,"")</f>
      </c>
      <c r="H142" s="253">
        <f>'4b. Stationary Comb. Factors'!$K$23</f>
        <v>116.99730000000001</v>
      </c>
      <c r="I142" s="254">
        <f t="shared" si="63"/>
      </c>
      <c r="J142" s="255">
        <f>'4b. Stationary Comb. Factors'!$K$33</f>
        <v>0.002204585537918871</v>
      </c>
      <c r="K142" s="256">
        <f t="shared" si="64"/>
      </c>
      <c r="L142" s="256">
        <f t="shared" si="65"/>
      </c>
      <c r="M142" s="257">
        <f>'4b. Stationary Comb. Factors'!$K$44</f>
        <v>0.0002204585537918871</v>
      </c>
      <c r="N142" s="258">
        <f t="shared" si="66"/>
      </c>
      <c r="O142" s="259">
        <f t="shared" si="67"/>
      </c>
      <c r="P142" s="130">
        <f t="shared" si="68"/>
      </c>
      <c r="Q142" s="282"/>
      <c r="R142" s="282"/>
      <c r="S142" s="282"/>
      <c r="T142" s="228"/>
      <c r="U142" s="228"/>
      <c r="V142" s="228"/>
      <c r="W142" s="228"/>
      <c r="X142" s="228"/>
      <c r="Y142" s="228"/>
      <c r="Z142" s="228"/>
      <c r="AA142" s="228"/>
      <c r="AB142" s="228"/>
      <c r="AC142" s="228"/>
      <c r="AD142" s="228"/>
      <c r="AE142" s="228"/>
      <c r="AF142" s="228"/>
      <c r="AG142" s="228"/>
      <c r="AH142" s="228"/>
      <c r="AI142" s="228"/>
      <c r="AJ142" s="228"/>
      <c r="AK142" s="228"/>
      <c r="AL142" s="228"/>
      <c r="AM142" s="228"/>
      <c r="AN142" s="228"/>
      <c r="AO142" s="228"/>
      <c r="AP142" s="228"/>
    </row>
    <row r="143" spans="1:42" s="229" customFormat="1" ht="18" customHeight="1" thickTop="1">
      <c r="A143" s="663"/>
      <c r="B143" s="50"/>
      <c r="C143" s="251" t="s">
        <v>84</v>
      </c>
      <c r="D143" s="230" t="s">
        <v>519</v>
      </c>
      <c r="E143" s="51"/>
      <c r="F143" s="438">
        <f>'4b. Stationary Comb. Factors'!$C$23/1000000</f>
        <v>0.001026</v>
      </c>
      <c r="G143" s="252">
        <f aca="true" t="shared" si="69" ref="G143:G149">IF(E143&gt;0,E143*F143,"")</f>
      </c>
      <c r="H143" s="261">
        <f>'4b. Stationary Comb. Factors'!$K$23</f>
        <v>116.99730000000001</v>
      </c>
      <c r="I143" s="254">
        <f t="shared" si="63"/>
      </c>
      <c r="J143" s="255">
        <f>'4b. Stationary Comb. Factors'!$K$33</f>
        <v>0.002204585537918871</v>
      </c>
      <c r="K143" s="256">
        <f t="shared" si="64"/>
      </c>
      <c r="L143" s="256">
        <f t="shared" si="65"/>
      </c>
      <c r="M143" s="257">
        <f>'4b. Stationary Comb. Factors'!$K$44</f>
        <v>0.0002204585537918871</v>
      </c>
      <c r="N143" s="258">
        <f t="shared" si="66"/>
      </c>
      <c r="O143" s="259">
        <f t="shared" si="67"/>
      </c>
      <c r="P143" s="260">
        <f t="shared" si="68"/>
      </c>
      <c r="Q143" s="282"/>
      <c r="R143" s="282"/>
      <c r="S143" s="282"/>
      <c r="T143" s="228"/>
      <c r="U143" s="228"/>
      <c r="V143" s="228"/>
      <c r="W143" s="228"/>
      <c r="X143" s="228"/>
      <c r="Y143" s="228"/>
      <c r="Z143" s="228"/>
      <c r="AA143" s="228"/>
      <c r="AB143" s="228"/>
      <c r="AC143" s="228"/>
      <c r="AD143" s="228"/>
      <c r="AE143" s="228"/>
      <c r="AF143" s="228"/>
      <c r="AG143" s="228"/>
      <c r="AH143" s="228"/>
      <c r="AI143" s="228"/>
      <c r="AJ143" s="228"/>
      <c r="AK143" s="228"/>
      <c r="AL143" s="228"/>
      <c r="AM143" s="228"/>
      <c r="AN143" s="228"/>
      <c r="AO143" s="228"/>
      <c r="AP143" s="228"/>
    </row>
    <row r="144" spans="1:42" s="229" customFormat="1" ht="18" customHeight="1">
      <c r="A144" s="663"/>
      <c r="B144" s="50"/>
      <c r="C144" s="251" t="s">
        <v>51</v>
      </c>
      <c r="D144" s="230" t="s">
        <v>519</v>
      </c>
      <c r="E144" s="51"/>
      <c r="F144" s="439">
        <f>'4b. Stationary Comb. Factors'!$C$18/42</f>
        <v>0.0021666666666666666</v>
      </c>
      <c r="G144" s="252">
        <f t="shared" si="69"/>
      </c>
      <c r="H144" s="262">
        <f>'4b. Stationary Comb. Factors'!$K$18</f>
        <v>138.62835</v>
      </c>
      <c r="I144" s="254">
        <f t="shared" si="63"/>
      </c>
      <c r="J144" s="255">
        <f>'4b. Stationary Comb. Factors'!$K$33</f>
        <v>0.002204585537918871</v>
      </c>
      <c r="K144" s="256">
        <f t="shared" si="64"/>
      </c>
      <c r="L144" s="256">
        <f t="shared" si="65"/>
      </c>
      <c r="M144" s="257">
        <f>'4b. Stationary Comb. Factors'!$K$44</f>
        <v>0.0002204585537918871</v>
      </c>
      <c r="N144" s="258">
        <f t="shared" si="66"/>
      </c>
      <c r="O144" s="259">
        <f t="shared" si="67"/>
      </c>
      <c r="P144" s="260">
        <f t="shared" si="68"/>
      </c>
      <c r="Q144" s="282"/>
      <c r="R144" s="282"/>
      <c r="S144" s="282"/>
      <c r="T144" s="228"/>
      <c r="U144" s="228"/>
      <c r="V144" s="228"/>
      <c r="W144" s="228"/>
      <c r="X144" s="228"/>
      <c r="Y144" s="228"/>
      <c r="Z144" s="228"/>
      <c r="AA144" s="228"/>
      <c r="AB144" s="228"/>
      <c r="AC144" s="228"/>
      <c r="AD144" s="228"/>
      <c r="AE144" s="228"/>
      <c r="AF144" s="228"/>
      <c r="AG144" s="228"/>
      <c r="AH144" s="228"/>
      <c r="AI144" s="228"/>
      <c r="AJ144" s="228"/>
      <c r="AK144" s="228"/>
      <c r="AL144" s="228"/>
      <c r="AM144" s="228"/>
      <c r="AN144" s="228"/>
      <c r="AO144" s="228"/>
      <c r="AP144" s="228"/>
    </row>
    <row r="145" spans="1:42" s="229" customFormat="1" ht="18" customHeight="1">
      <c r="A145" s="663"/>
      <c r="B145" s="50"/>
      <c r="C145" s="251" t="s">
        <v>51</v>
      </c>
      <c r="D145" s="230" t="s">
        <v>519</v>
      </c>
      <c r="E145" s="51"/>
      <c r="F145" s="439">
        <f>'4b. Stationary Comb. Factors'!$C$18/42</f>
        <v>0.0021666666666666666</v>
      </c>
      <c r="G145" s="252">
        <f t="shared" si="69"/>
      </c>
      <c r="H145" s="262">
        <f>'4b. Stationary Comb. Factors'!$K$18</f>
        <v>138.62835</v>
      </c>
      <c r="I145" s="254">
        <f t="shared" si="63"/>
      </c>
      <c r="J145" s="263">
        <f>'4b. Stationary Comb. Factors'!$K$33</f>
        <v>0.002204585537918871</v>
      </c>
      <c r="K145" s="256">
        <f t="shared" si="64"/>
      </c>
      <c r="L145" s="256">
        <f t="shared" si="65"/>
      </c>
      <c r="M145" s="264">
        <f>'4b. Stationary Comb. Factors'!$K$44</f>
        <v>0.0002204585537918871</v>
      </c>
      <c r="N145" s="258">
        <f t="shared" si="66"/>
      </c>
      <c r="O145" s="259">
        <f t="shared" si="67"/>
      </c>
      <c r="P145" s="260">
        <f t="shared" si="68"/>
      </c>
      <c r="Q145" s="282"/>
      <c r="R145" s="282"/>
      <c r="S145" s="282"/>
      <c r="T145" s="228"/>
      <c r="U145" s="228"/>
      <c r="V145" s="228"/>
      <c r="W145" s="228"/>
      <c r="X145" s="228"/>
      <c r="Y145" s="228"/>
      <c r="Z145" s="228"/>
      <c r="AA145" s="228"/>
      <c r="AB145" s="228"/>
      <c r="AC145" s="228"/>
      <c r="AD145" s="228"/>
      <c r="AE145" s="228"/>
      <c r="AF145" s="228"/>
      <c r="AG145" s="228"/>
      <c r="AH145" s="228"/>
      <c r="AI145" s="228"/>
      <c r="AJ145" s="228"/>
      <c r="AK145" s="228"/>
      <c r="AL145" s="228"/>
      <c r="AM145" s="228"/>
      <c r="AN145" s="228"/>
      <c r="AO145" s="228"/>
      <c r="AP145" s="228"/>
    </row>
    <row r="146" spans="1:42" s="229" customFormat="1" ht="18" customHeight="1">
      <c r="A146" s="663"/>
      <c r="B146" s="50"/>
      <c r="C146" s="251" t="s">
        <v>474</v>
      </c>
      <c r="D146" s="230" t="s">
        <v>519</v>
      </c>
      <c r="E146" s="51"/>
      <c r="F146" s="439">
        <f>'4b. Stationary Comb. Factors'!$C$15/42</f>
        <v>0.003285714285714286</v>
      </c>
      <c r="G146" s="252">
        <f t="shared" si="69"/>
      </c>
      <c r="H146" s="262">
        <f>'4b. Stationary Comb. Factors'!$K$15</f>
        <v>163.0818</v>
      </c>
      <c r="I146" s="254">
        <f t="shared" si="63"/>
      </c>
      <c r="J146" s="255">
        <f>'4b. Stationary Comb. Factors'!$K$31</f>
        <v>0.006613756613756613</v>
      </c>
      <c r="K146" s="256">
        <f t="shared" si="64"/>
      </c>
      <c r="L146" s="256">
        <f t="shared" si="65"/>
      </c>
      <c r="M146" s="257">
        <f>'4b. Stationary Comb. Factors'!$K$42</f>
        <v>0.0013227513227513227</v>
      </c>
      <c r="N146" s="258">
        <f t="shared" si="66"/>
      </c>
      <c r="O146" s="259">
        <f t="shared" si="67"/>
      </c>
      <c r="P146" s="260">
        <f t="shared" si="68"/>
      </c>
      <c r="Q146" s="282"/>
      <c r="R146" s="282"/>
      <c r="S146" s="282"/>
      <c r="T146" s="228"/>
      <c r="U146" s="228"/>
      <c r="V146" s="228"/>
      <c r="W146" s="228"/>
      <c r="X146" s="228"/>
      <c r="Y146" s="228"/>
      <c r="Z146" s="228"/>
      <c r="AA146" s="228"/>
      <c r="AB146" s="228"/>
      <c r="AC146" s="228"/>
      <c r="AD146" s="228"/>
      <c r="AE146" s="228"/>
      <c r="AF146" s="228"/>
      <c r="AG146" s="228"/>
      <c r="AH146" s="228"/>
      <c r="AI146" s="228"/>
      <c r="AJ146" s="228"/>
      <c r="AK146" s="228"/>
      <c r="AL146" s="228"/>
      <c r="AM146" s="228"/>
      <c r="AN146" s="228"/>
      <c r="AO146" s="228"/>
      <c r="AP146" s="228"/>
    </row>
    <row r="147" spans="1:42" s="229" customFormat="1" ht="18" customHeight="1">
      <c r="A147" s="663"/>
      <c r="B147" s="50"/>
      <c r="C147" s="251" t="s">
        <v>474</v>
      </c>
      <c r="D147" s="230" t="s">
        <v>519</v>
      </c>
      <c r="E147" s="51"/>
      <c r="F147" s="439">
        <f>'4b. Stationary Comb. Factors'!$C$15/42</f>
        <v>0.003285714285714286</v>
      </c>
      <c r="G147" s="252">
        <f t="shared" si="69"/>
      </c>
      <c r="H147" s="262">
        <f>'4b. Stationary Comb. Factors'!$K$15</f>
        <v>163.0818</v>
      </c>
      <c r="I147" s="254">
        <f t="shared" si="63"/>
      </c>
      <c r="J147" s="255">
        <f>'4b. Stationary Comb. Factors'!$K$31</f>
        <v>0.006613756613756613</v>
      </c>
      <c r="K147" s="256">
        <f t="shared" si="64"/>
      </c>
      <c r="L147" s="256">
        <f t="shared" si="65"/>
      </c>
      <c r="M147" s="257">
        <f>'4b. Stationary Comb. Factors'!$K$42</f>
        <v>0.0013227513227513227</v>
      </c>
      <c r="N147" s="258">
        <f t="shared" si="66"/>
      </c>
      <c r="O147" s="259">
        <f t="shared" si="67"/>
      </c>
      <c r="P147" s="260">
        <f t="shared" si="68"/>
      </c>
      <c r="Q147" s="282"/>
      <c r="R147" s="282"/>
      <c r="S147" s="282"/>
      <c r="T147" s="228"/>
      <c r="U147" s="228"/>
      <c r="V147" s="228"/>
      <c r="W147" s="228"/>
      <c r="X147" s="228"/>
      <c r="Y147" s="228"/>
      <c r="Z147" s="228"/>
      <c r="AA147" s="228"/>
      <c r="AB147" s="228"/>
      <c r="AC147" s="228"/>
      <c r="AD147" s="228"/>
      <c r="AE147" s="228"/>
      <c r="AF147" s="228"/>
      <c r="AG147" s="228"/>
      <c r="AH147" s="228"/>
      <c r="AI147" s="228"/>
      <c r="AJ147" s="228"/>
      <c r="AK147" s="228"/>
      <c r="AL147" s="228"/>
      <c r="AM147" s="228"/>
      <c r="AN147" s="228"/>
      <c r="AO147" s="228"/>
      <c r="AP147" s="228"/>
    </row>
    <row r="148" spans="1:42" s="229" customFormat="1" ht="18" customHeight="1">
      <c r="A148" s="663"/>
      <c r="B148" s="50"/>
      <c r="C148" s="251" t="s">
        <v>52</v>
      </c>
      <c r="D148" s="230" t="s">
        <v>519</v>
      </c>
      <c r="E148" s="51"/>
      <c r="F148" s="439">
        <f>'4b. Stationary Comb. Factors'!$C$13/42</f>
        <v>0.0033333333333333335</v>
      </c>
      <c r="G148" s="252">
        <f t="shared" si="69"/>
      </c>
      <c r="H148" s="262">
        <f>'4b. Stationary Comb. Factors'!$K$13</f>
        <v>160.81065</v>
      </c>
      <c r="I148" s="254">
        <f t="shared" si="63"/>
      </c>
      <c r="J148" s="255">
        <f>'4b. Stationary Comb. Factors'!$K$31</f>
        <v>0.006613756613756613</v>
      </c>
      <c r="K148" s="256">
        <f t="shared" si="64"/>
      </c>
      <c r="L148" s="256">
        <f t="shared" si="65"/>
      </c>
      <c r="M148" s="257">
        <f>'4b. Stationary Comb. Factors'!$K$42</f>
        <v>0.0013227513227513227</v>
      </c>
      <c r="N148" s="258">
        <f t="shared" si="66"/>
      </c>
      <c r="O148" s="259">
        <f t="shared" si="67"/>
      </c>
      <c r="P148" s="260">
        <f t="shared" si="68"/>
      </c>
      <c r="Q148" s="282"/>
      <c r="R148" s="282"/>
      <c r="S148" s="282"/>
      <c r="T148" s="228"/>
      <c r="U148" s="228"/>
      <c r="V148" s="228"/>
      <c r="W148" s="228"/>
      <c r="X148" s="228"/>
      <c r="Y148" s="228"/>
      <c r="Z148" s="228"/>
      <c r="AA148" s="228"/>
      <c r="AB148" s="228"/>
      <c r="AC148" s="228"/>
      <c r="AD148" s="228"/>
      <c r="AE148" s="228"/>
      <c r="AF148" s="228"/>
      <c r="AG148" s="228"/>
      <c r="AH148" s="228"/>
      <c r="AI148" s="228"/>
      <c r="AJ148" s="228"/>
      <c r="AK148" s="228"/>
      <c r="AL148" s="228"/>
      <c r="AM148" s="228"/>
      <c r="AN148" s="228"/>
      <c r="AO148" s="228"/>
      <c r="AP148" s="228"/>
    </row>
    <row r="149" spans="1:42" s="229" customFormat="1" ht="18" customHeight="1">
      <c r="A149" s="663"/>
      <c r="B149" s="50"/>
      <c r="C149" s="251" t="s">
        <v>52</v>
      </c>
      <c r="D149" s="230" t="s">
        <v>519</v>
      </c>
      <c r="E149" s="51"/>
      <c r="F149" s="439">
        <f>'4b. Stationary Comb. Factors'!$C$13/42</f>
        <v>0.0033333333333333335</v>
      </c>
      <c r="G149" s="252">
        <f t="shared" si="69"/>
      </c>
      <c r="H149" s="262">
        <f>78.8*2.2</f>
        <v>173.36</v>
      </c>
      <c r="I149" s="254">
        <f t="shared" si="63"/>
      </c>
      <c r="J149" s="255">
        <f>'4b. Stationary Comb. Factors'!$K$31</f>
        <v>0.006613756613756613</v>
      </c>
      <c r="K149" s="256">
        <f t="shared" si="64"/>
      </c>
      <c r="L149" s="256">
        <f t="shared" si="65"/>
      </c>
      <c r="M149" s="257">
        <f>'4b. Stationary Comb. Factors'!$K$42</f>
        <v>0.0013227513227513227</v>
      </c>
      <c r="N149" s="258">
        <f t="shared" si="66"/>
      </c>
      <c r="O149" s="259">
        <f t="shared" si="67"/>
      </c>
      <c r="P149" s="260">
        <f t="shared" si="68"/>
      </c>
      <c r="Q149" s="282"/>
      <c r="R149" s="282"/>
      <c r="S149" s="282"/>
      <c r="T149" s="228"/>
      <c r="U149" s="228"/>
      <c r="V149" s="228"/>
      <c r="W149" s="228"/>
      <c r="X149" s="228"/>
      <c r="Y149" s="228"/>
      <c r="Z149" s="228"/>
      <c r="AA149" s="228"/>
      <c r="AB149" s="228"/>
      <c r="AC149" s="228"/>
      <c r="AD149" s="228"/>
      <c r="AE149" s="228"/>
      <c r="AF149" s="228"/>
      <c r="AG149" s="228"/>
      <c r="AH149" s="228"/>
      <c r="AI149" s="228"/>
      <c r="AJ149" s="228"/>
      <c r="AK149" s="228"/>
      <c r="AL149" s="228"/>
      <c r="AM149" s="228"/>
      <c r="AN149" s="228"/>
      <c r="AO149" s="228"/>
      <c r="AP149" s="228"/>
    </row>
    <row r="150" spans="1:42" s="229" customFormat="1" ht="18" customHeight="1">
      <c r="A150" s="663"/>
      <c r="B150" s="50"/>
      <c r="C150" s="251"/>
      <c r="D150" s="230"/>
      <c r="E150" s="51"/>
      <c r="F150" s="433"/>
      <c r="G150" s="252"/>
      <c r="H150" s="265"/>
      <c r="I150" s="254">
        <f t="shared" si="63"/>
      </c>
      <c r="J150" s="255"/>
      <c r="K150" s="256">
        <f t="shared" si="64"/>
      </c>
      <c r="L150" s="256">
        <f t="shared" si="65"/>
      </c>
      <c r="M150" s="257"/>
      <c r="N150" s="258">
        <f t="shared" si="66"/>
      </c>
      <c r="O150" s="259">
        <f t="shared" si="67"/>
      </c>
      <c r="P150" s="260">
        <f t="shared" si="68"/>
      </c>
      <c r="Q150" s="282"/>
      <c r="R150" s="282"/>
      <c r="S150" s="282"/>
      <c r="T150" s="228"/>
      <c r="U150" s="228"/>
      <c r="V150" s="228"/>
      <c r="W150" s="228"/>
      <c r="X150" s="228"/>
      <c r="Y150" s="228"/>
      <c r="Z150" s="228"/>
      <c r="AA150" s="228"/>
      <c r="AB150" s="228"/>
      <c r="AC150" s="228"/>
      <c r="AD150" s="228"/>
      <c r="AE150" s="228"/>
      <c r="AF150" s="228"/>
      <c r="AG150" s="228"/>
      <c r="AH150" s="228"/>
      <c r="AI150" s="228"/>
      <c r="AJ150" s="228"/>
      <c r="AK150" s="228"/>
      <c r="AL150" s="228"/>
      <c r="AM150" s="228"/>
      <c r="AN150" s="228"/>
      <c r="AO150" s="228"/>
      <c r="AP150" s="228"/>
    </row>
    <row r="151" spans="1:42" s="229" customFormat="1" ht="18" customHeight="1">
      <c r="A151" s="663"/>
      <c r="B151" s="50"/>
      <c r="C151" s="251"/>
      <c r="D151" s="230"/>
      <c r="E151" s="51"/>
      <c r="F151" s="433"/>
      <c r="G151" s="252"/>
      <c r="H151" s="265"/>
      <c r="I151" s="254">
        <f t="shared" si="63"/>
      </c>
      <c r="J151" s="255"/>
      <c r="K151" s="256">
        <f t="shared" si="64"/>
      </c>
      <c r="L151" s="256">
        <f t="shared" si="65"/>
      </c>
      <c r="M151" s="257"/>
      <c r="N151" s="258">
        <f t="shared" si="66"/>
      </c>
      <c r="O151" s="259">
        <f t="shared" si="67"/>
      </c>
      <c r="P151" s="394">
        <f t="shared" si="68"/>
      </c>
      <c r="Q151" s="282"/>
      <c r="R151" s="282"/>
      <c r="S151" s="282"/>
      <c r="T151" s="228"/>
      <c r="U151" s="228"/>
      <c r="V151" s="228"/>
      <c r="W151" s="228"/>
      <c r="X151" s="228"/>
      <c r="Y151" s="228"/>
      <c r="Z151" s="228"/>
      <c r="AA151" s="228"/>
      <c r="AB151" s="228"/>
      <c r="AC151" s="228"/>
      <c r="AD151" s="228"/>
      <c r="AE151" s="228"/>
      <c r="AF151" s="228"/>
      <c r="AG151" s="228"/>
      <c r="AH151" s="228"/>
      <c r="AI151" s="228"/>
      <c r="AJ151" s="228"/>
      <c r="AK151" s="228"/>
      <c r="AL151" s="228"/>
      <c r="AM151" s="228"/>
      <c r="AN151" s="228"/>
      <c r="AO151" s="228"/>
      <c r="AP151" s="228"/>
    </row>
    <row r="152" spans="1:42" s="229" customFormat="1" ht="18" customHeight="1">
      <c r="A152" s="663"/>
      <c r="B152" s="50"/>
      <c r="C152" s="251"/>
      <c r="D152" s="230"/>
      <c r="E152" s="51"/>
      <c r="F152" s="433"/>
      <c r="G152" s="252"/>
      <c r="H152" s="265"/>
      <c r="I152" s="254">
        <f t="shared" si="63"/>
      </c>
      <c r="J152" s="255"/>
      <c r="K152" s="256">
        <f t="shared" si="64"/>
      </c>
      <c r="L152" s="256">
        <f t="shared" si="65"/>
      </c>
      <c r="M152" s="257"/>
      <c r="N152" s="258">
        <f t="shared" si="66"/>
      </c>
      <c r="O152" s="259"/>
      <c r="P152" s="394">
        <f t="shared" si="68"/>
      </c>
      <c r="Q152" s="282"/>
      <c r="R152" s="282"/>
      <c r="S152" s="282"/>
      <c r="T152" s="228"/>
      <c r="U152" s="228"/>
      <c r="V152" s="228"/>
      <c r="W152" s="228"/>
      <c r="X152" s="228"/>
      <c r="Y152" s="228"/>
      <c r="Z152" s="228"/>
      <c r="AA152" s="228"/>
      <c r="AB152" s="228"/>
      <c r="AC152" s="228"/>
      <c r="AD152" s="228"/>
      <c r="AE152" s="228"/>
      <c r="AF152" s="228"/>
      <c r="AG152" s="228"/>
      <c r="AH152" s="228"/>
      <c r="AI152" s="228"/>
      <c r="AJ152" s="228"/>
      <c r="AK152" s="228"/>
      <c r="AL152" s="228"/>
      <c r="AM152" s="228"/>
      <c r="AN152" s="228"/>
      <c r="AO152" s="228"/>
      <c r="AP152" s="228"/>
    </row>
    <row r="153" spans="1:19" s="268" customFormat="1" ht="22.5" customHeight="1" thickBot="1">
      <c r="A153" s="664"/>
      <c r="B153" s="654" t="s">
        <v>383</v>
      </c>
      <c r="C153" s="660"/>
      <c r="D153" s="660"/>
      <c r="E153" s="660"/>
      <c r="F153" s="660"/>
      <c r="G153" s="660"/>
      <c r="H153" s="660"/>
      <c r="I153" s="660"/>
      <c r="J153" s="660"/>
      <c r="K153" s="660"/>
      <c r="L153" s="660"/>
      <c r="M153" s="660"/>
      <c r="N153" s="660"/>
      <c r="O153" s="661"/>
      <c r="P153" s="269">
        <f>SUM(P141:P152)</f>
        <v>0</v>
      </c>
      <c r="Q153" s="280"/>
      <c r="R153" s="280"/>
      <c r="S153" s="280"/>
    </row>
    <row r="154" spans="1:16" s="268" customFormat="1" ht="18" customHeight="1" thickTop="1">
      <c r="A154" s="270"/>
      <c r="B154" s="270"/>
      <c r="C154" s="271"/>
      <c r="D154" s="272"/>
      <c r="E154" s="273"/>
      <c r="F154" s="273"/>
      <c r="G154" s="273"/>
      <c r="H154" s="272"/>
      <c r="I154" s="273"/>
      <c r="J154" s="274"/>
      <c r="K154" s="275"/>
      <c r="L154" s="275"/>
      <c r="M154" s="276"/>
      <c r="N154" s="276"/>
      <c r="O154" s="272"/>
      <c r="P154" s="277"/>
    </row>
    <row r="155" spans="1:16" s="268" customFormat="1" ht="18" customHeight="1">
      <c r="A155" s="270"/>
      <c r="B155" s="270"/>
      <c r="C155" s="271"/>
      <c r="D155" s="272"/>
      <c r="E155" s="273"/>
      <c r="F155" s="273"/>
      <c r="G155" s="273"/>
      <c r="H155" s="272"/>
      <c r="I155" s="273"/>
      <c r="J155" s="274"/>
      <c r="K155" s="275"/>
      <c r="L155" s="275"/>
      <c r="M155" s="276"/>
      <c r="N155" s="276"/>
      <c r="O155" s="272"/>
      <c r="P155" s="277"/>
    </row>
    <row r="156" spans="1:16" s="268" customFormat="1" ht="18" customHeight="1">
      <c r="A156" s="270"/>
      <c r="B156" s="270"/>
      <c r="C156" s="271"/>
      <c r="D156" s="272"/>
      <c r="E156" s="273"/>
      <c r="F156" s="273"/>
      <c r="G156" s="273"/>
      <c r="H156" s="272"/>
      <c r="I156" s="273"/>
      <c r="J156" s="274"/>
      <c r="K156" s="275"/>
      <c r="L156" s="275"/>
      <c r="M156" s="276"/>
      <c r="N156" s="276"/>
      <c r="O156" s="272"/>
      <c r="P156" s="277"/>
    </row>
    <row r="157" spans="1:16" s="268" customFormat="1" ht="18" customHeight="1">
      <c r="A157" s="270"/>
      <c r="B157" s="270"/>
      <c r="C157" s="271"/>
      <c r="D157" s="272"/>
      <c r="E157" s="273"/>
      <c r="F157" s="273"/>
      <c r="G157" s="273"/>
      <c r="H157" s="272"/>
      <c r="I157" s="273"/>
      <c r="J157" s="274"/>
      <c r="K157" s="275"/>
      <c r="L157" s="275"/>
      <c r="M157" s="276"/>
      <c r="N157" s="276"/>
      <c r="O157" s="272"/>
      <c r="P157" s="277"/>
    </row>
    <row r="158" spans="1:16" s="268" customFormat="1" ht="18" customHeight="1">
      <c r="A158" s="270"/>
      <c r="B158" s="270"/>
      <c r="C158" s="271"/>
      <c r="D158" s="272"/>
      <c r="E158" s="273"/>
      <c r="F158" s="273"/>
      <c r="G158" s="273"/>
      <c r="H158" s="272"/>
      <c r="I158" s="273"/>
      <c r="J158" s="274"/>
      <c r="K158" s="275"/>
      <c r="L158" s="275"/>
      <c r="M158" s="276"/>
      <c r="N158" s="276"/>
      <c r="O158" s="272"/>
      <c r="P158" s="277"/>
    </row>
    <row r="159" spans="1:16" s="268" customFormat="1" ht="18" customHeight="1">
      <c r="A159" s="270"/>
      <c r="B159" s="270"/>
      <c r="C159" s="271"/>
      <c r="D159" s="272"/>
      <c r="E159" s="273"/>
      <c r="F159" s="273"/>
      <c r="G159" s="273"/>
      <c r="H159" s="272"/>
      <c r="I159" s="273"/>
      <c r="J159" s="274"/>
      <c r="K159" s="275"/>
      <c r="L159" s="275"/>
      <c r="M159" s="276"/>
      <c r="N159" s="276"/>
      <c r="O159" s="272"/>
      <c r="P159" s="277"/>
    </row>
    <row r="160" spans="1:16" s="268" customFormat="1" ht="18" customHeight="1">
      <c r="A160" s="270"/>
      <c r="B160" s="270"/>
      <c r="C160" s="271"/>
      <c r="D160" s="272"/>
      <c r="E160" s="273"/>
      <c r="F160" s="273"/>
      <c r="G160" s="273"/>
      <c r="H160" s="272"/>
      <c r="I160" s="273"/>
      <c r="J160" s="274"/>
      <c r="K160" s="275"/>
      <c r="L160" s="275"/>
      <c r="M160" s="276"/>
      <c r="N160" s="276"/>
      <c r="O160" s="272"/>
      <c r="P160" s="277"/>
    </row>
    <row r="161" spans="1:16" s="268" customFormat="1" ht="18" customHeight="1">
      <c r="A161" s="270"/>
      <c r="B161" s="270"/>
      <c r="C161" s="271"/>
      <c r="D161" s="272"/>
      <c r="E161" s="273"/>
      <c r="F161" s="273"/>
      <c r="G161" s="273"/>
      <c r="H161" s="272"/>
      <c r="I161" s="273"/>
      <c r="J161" s="274"/>
      <c r="K161" s="275"/>
      <c r="L161" s="275"/>
      <c r="M161" s="276"/>
      <c r="N161" s="276"/>
      <c r="O161" s="272"/>
      <c r="P161" s="277"/>
    </row>
    <row r="162" spans="1:16" s="268" customFormat="1" ht="18" customHeight="1">
      <c r="A162" s="270"/>
      <c r="B162" s="270"/>
      <c r="C162" s="271"/>
      <c r="D162" s="272"/>
      <c r="E162" s="273"/>
      <c r="F162" s="273"/>
      <c r="G162" s="273"/>
      <c r="H162" s="272"/>
      <c r="I162" s="273"/>
      <c r="J162" s="274"/>
      <c r="K162" s="275"/>
      <c r="L162" s="275"/>
      <c r="M162" s="276"/>
      <c r="N162" s="276"/>
      <c r="O162" s="272"/>
      <c r="P162" s="277"/>
    </row>
    <row r="163" spans="1:16" s="268" customFormat="1" ht="18" customHeight="1">
      <c r="A163" s="270"/>
      <c r="B163" s="270"/>
      <c r="C163" s="271"/>
      <c r="D163" s="272"/>
      <c r="E163" s="273"/>
      <c r="F163" s="273"/>
      <c r="G163" s="273"/>
      <c r="H163" s="275"/>
      <c r="I163" s="273"/>
      <c r="J163" s="274"/>
      <c r="K163" s="275"/>
      <c r="L163" s="275"/>
      <c r="M163" s="276"/>
      <c r="N163" s="276"/>
      <c r="O163" s="272"/>
      <c r="P163" s="277"/>
    </row>
    <row r="164" spans="1:16" s="268" customFormat="1" ht="18" customHeight="1">
      <c r="A164" s="270"/>
      <c r="B164" s="270"/>
      <c r="C164" s="271"/>
      <c r="D164" s="272"/>
      <c r="E164" s="273"/>
      <c r="F164" s="273"/>
      <c r="G164" s="273"/>
      <c r="H164" s="275"/>
      <c r="I164" s="273"/>
      <c r="J164" s="274"/>
      <c r="K164" s="275"/>
      <c r="L164" s="275"/>
      <c r="M164" s="276"/>
      <c r="N164" s="276"/>
      <c r="O164" s="272"/>
      <c r="P164" s="277"/>
    </row>
    <row r="165" spans="1:16" s="268" customFormat="1" ht="18" customHeight="1">
      <c r="A165" s="270"/>
      <c r="B165" s="270"/>
      <c r="C165" s="271"/>
      <c r="D165" s="272"/>
      <c r="E165" s="273"/>
      <c r="F165" s="273"/>
      <c r="G165" s="273"/>
      <c r="H165" s="275"/>
      <c r="I165" s="273"/>
      <c r="J165" s="274"/>
      <c r="K165" s="275"/>
      <c r="L165" s="275"/>
      <c r="M165" s="276"/>
      <c r="N165" s="276"/>
      <c r="O165" s="272"/>
      <c r="P165" s="277"/>
    </row>
    <row r="166" spans="20:42" ht="12.75">
      <c r="T166" s="206"/>
      <c r="U166" s="206"/>
      <c r="V166" s="206"/>
      <c r="W166" s="206"/>
      <c r="X166" s="206"/>
      <c r="Y166" s="206"/>
      <c r="Z166" s="206"/>
      <c r="AA166" s="206"/>
      <c r="AB166" s="206"/>
      <c r="AC166" s="206"/>
      <c r="AD166" s="206"/>
      <c r="AE166" s="206"/>
      <c r="AF166" s="206"/>
      <c r="AG166" s="206"/>
      <c r="AH166" s="206"/>
      <c r="AI166" s="206"/>
      <c r="AJ166" s="206"/>
      <c r="AK166" s="206"/>
      <c r="AL166" s="206"/>
      <c r="AM166" s="206"/>
      <c r="AN166" s="206"/>
      <c r="AO166" s="206"/>
      <c r="AP166" s="206"/>
    </row>
  </sheetData>
  <sheetProtection/>
  <mergeCells count="50">
    <mergeCell ref="A102:A114"/>
    <mergeCell ref="A115:A127"/>
    <mergeCell ref="A128:A140"/>
    <mergeCell ref="A141:A153"/>
    <mergeCell ref="A50:A62"/>
    <mergeCell ref="A63:A75"/>
    <mergeCell ref="A76:A88"/>
    <mergeCell ref="A89:A101"/>
    <mergeCell ref="B153:O153"/>
    <mergeCell ref="C6:D6"/>
    <mergeCell ref="K6:Q6"/>
    <mergeCell ref="B101:O101"/>
    <mergeCell ref="B114:O114"/>
    <mergeCell ref="B127:O127"/>
    <mergeCell ref="B140:O140"/>
    <mergeCell ref="B49:O49"/>
    <mergeCell ref="B62:O62"/>
    <mergeCell ref="B75:O75"/>
    <mergeCell ref="B88:O88"/>
    <mergeCell ref="B36:O36"/>
    <mergeCell ref="C22:C23"/>
    <mergeCell ref="B22:B23"/>
    <mergeCell ref="A22:A23"/>
    <mergeCell ref="A24:A36"/>
    <mergeCell ref="H6:I6"/>
    <mergeCell ref="A1:H1"/>
    <mergeCell ref="A4:E4"/>
    <mergeCell ref="E8:F14"/>
    <mergeCell ref="A5:C5"/>
    <mergeCell ref="J20:K20"/>
    <mergeCell ref="M20:N20"/>
    <mergeCell ref="Q20:S20"/>
    <mergeCell ref="D19:E19"/>
    <mergeCell ref="A37:A49"/>
    <mergeCell ref="E20:G20"/>
    <mergeCell ref="J1:S1"/>
    <mergeCell ref="A2:D2"/>
    <mergeCell ref="A3:D3"/>
    <mergeCell ref="L7:Q7"/>
    <mergeCell ref="L8:Q8"/>
    <mergeCell ref="L9:Q9"/>
    <mergeCell ref="L17:Q17"/>
    <mergeCell ref="H12:I12"/>
    <mergeCell ref="L10:Q10"/>
    <mergeCell ref="L11:Q11"/>
    <mergeCell ref="L12:Q12"/>
    <mergeCell ref="L16:Q16"/>
    <mergeCell ref="L14:Q14"/>
    <mergeCell ref="L15:Q15"/>
    <mergeCell ref="L13:Q13"/>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AF198"/>
  <sheetViews>
    <sheetView zoomScalePageLayoutView="0" workbookViewId="0" topLeftCell="A1">
      <selection activeCell="F23" sqref="F23"/>
    </sheetView>
  </sheetViews>
  <sheetFormatPr defaultColWidth="9.140625" defaultRowHeight="12.75"/>
  <cols>
    <col min="1" max="1" width="9.140625" style="27" customWidth="1"/>
    <col min="2" max="2" width="33.57421875" style="0" customWidth="1"/>
    <col min="3" max="3" width="18.140625" style="0" customWidth="1"/>
    <col min="4" max="4" width="14.57421875" style="0" customWidth="1"/>
    <col min="5" max="5" width="14.28125" style="0" customWidth="1"/>
    <col min="6" max="6" width="16.140625" style="0" customWidth="1"/>
    <col min="7" max="7" width="12.421875" style="0" customWidth="1"/>
    <col min="8" max="8" width="9.140625" style="27" customWidth="1"/>
    <col min="10" max="10" width="9.140625" style="69" customWidth="1"/>
    <col min="11" max="11" width="11.57421875" style="0" customWidth="1"/>
    <col min="12" max="12" width="44.8515625" style="0" customWidth="1"/>
    <col min="14" max="32" width="9.140625" style="27" customWidth="1"/>
  </cols>
  <sheetData>
    <row r="1" spans="1:10" s="27" customFormat="1" ht="15">
      <c r="A1" s="442" t="s">
        <v>554</v>
      </c>
      <c r="F1" s="495" t="s">
        <v>657</v>
      </c>
      <c r="G1" s="479"/>
      <c r="H1" s="479"/>
      <c r="J1" s="69"/>
    </row>
    <row r="2" spans="1:10" s="27" customFormat="1" ht="15">
      <c r="A2" s="43" t="s">
        <v>649</v>
      </c>
      <c r="J2" s="69"/>
    </row>
    <row r="3" spans="1:10" s="27" customFormat="1" ht="15">
      <c r="A3" s="442"/>
      <c r="E3" s="406"/>
      <c r="J3" s="69"/>
    </row>
    <row r="4" spans="1:10" s="27" customFormat="1" ht="14.25">
      <c r="A4" s="456" t="s">
        <v>643</v>
      </c>
      <c r="E4" s="406"/>
      <c r="J4" s="69"/>
    </row>
    <row r="5" s="27" customFormat="1" ht="12.75">
      <c r="J5" s="69"/>
    </row>
    <row r="6" spans="2:13" ht="15.75">
      <c r="B6" s="679" t="s">
        <v>620</v>
      </c>
      <c r="C6" s="679"/>
      <c r="D6" s="679"/>
      <c r="E6" s="679"/>
      <c r="F6" s="679"/>
      <c r="G6" s="679"/>
      <c r="I6" s="682" t="s">
        <v>423</v>
      </c>
      <c r="K6" s="674" t="s">
        <v>521</v>
      </c>
      <c r="L6" s="669"/>
      <c r="M6" s="27"/>
    </row>
    <row r="7" spans="1:32" s="6" customFormat="1" ht="25.5" customHeight="1">
      <c r="A7" s="33"/>
      <c r="B7" s="680" t="s">
        <v>80</v>
      </c>
      <c r="C7" s="39" t="s">
        <v>460</v>
      </c>
      <c r="D7" s="678" t="s">
        <v>465</v>
      </c>
      <c r="E7" s="678"/>
      <c r="F7" s="678"/>
      <c r="G7" s="678"/>
      <c r="H7" s="33"/>
      <c r="I7" s="683"/>
      <c r="J7" s="72"/>
      <c r="K7" s="675"/>
      <c r="L7" s="675"/>
      <c r="M7" s="33"/>
      <c r="N7" s="33"/>
      <c r="O7" s="33"/>
      <c r="P7" s="33"/>
      <c r="Q7" s="33"/>
      <c r="R7" s="33"/>
      <c r="S7" s="33"/>
      <c r="T7" s="33"/>
      <c r="U7" s="33"/>
      <c r="V7" s="33"/>
      <c r="W7" s="33"/>
      <c r="X7" s="33"/>
      <c r="Y7" s="33"/>
      <c r="Z7" s="33"/>
      <c r="AA7" s="33"/>
      <c r="AB7" s="33"/>
      <c r="AC7" s="33"/>
      <c r="AD7" s="33"/>
      <c r="AE7" s="33"/>
      <c r="AF7" s="33"/>
    </row>
    <row r="8" spans="1:32" s="6" customFormat="1" ht="38.25">
      <c r="A8" s="33"/>
      <c r="B8" s="681"/>
      <c r="C8" s="39" t="s">
        <v>458</v>
      </c>
      <c r="D8" s="35" t="s">
        <v>461</v>
      </c>
      <c r="E8" s="35" t="s">
        <v>463</v>
      </c>
      <c r="F8" s="35" t="s">
        <v>462</v>
      </c>
      <c r="G8" s="35" t="s">
        <v>464</v>
      </c>
      <c r="H8" s="33"/>
      <c r="I8" s="35" t="s">
        <v>463</v>
      </c>
      <c r="J8" s="72"/>
      <c r="K8" s="39" t="s">
        <v>463</v>
      </c>
      <c r="L8" s="35" t="s">
        <v>466</v>
      </c>
      <c r="M8" s="33"/>
      <c r="N8" s="33"/>
      <c r="O8" s="33"/>
      <c r="P8" s="33"/>
      <c r="Q8" s="33"/>
      <c r="R8" s="33"/>
      <c r="S8" s="33"/>
      <c r="T8" s="33"/>
      <c r="U8" s="33"/>
      <c r="V8" s="33"/>
      <c r="W8" s="33"/>
      <c r="X8" s="33"/>
      <c r="Y8" s="33"/>
      <c r="Z8" s="33"/>
      <c r="AA8" s="33"/>
      <c r="AB8" s="33"/>
      <c r="AC8" s="33"/>
      <c r="AD8" s="33"/>
      <c r="AE8" s="33"/>
      <c r="AF8" s="33"/>
    </row>
    <row r="9" spans="2:13" ht="12.75">
      <c r="B9" s="30" t="s">
        <v>452</v>
      </c>
      <c r="C9" s="499">
        <v>24.93</v>
      </c>
      <c r="D9" s="499">
        <v>93.28</v>
      </c>
      <c r="E9" s="63">
        <f>D9*2.205</f>
        <v>205.6824</v>
      </c>
      <c r="F9" s="499">
        <v>2325</v>
      </c>
      <c r="G9" s="57">
        <f>F9*2.205</f>
        <v>5126.625</v>
      </c>
      <c r="H9" s="451"/>
      <c r="I9" s="204"/>
      <c r="K9" s="61">
        <f>IF(I9&gt;0,I9,E9)</f>
        <v>205.6824</v>
      </c>
      <c r="L9" s="30" t="s">
        <v>452</v>
      </c>
      <c r="M9" s="27"/>
    </row>
    <row r="10" spans="2:13" ht="12.75">
      <c r="B10" s="30" t="s">
        <v>453</v>
      </c>
      <c r="C10" s="499">
        <v>17.25</v>
      </c>
      <c r="D10" s="499">
        <v>97.17</v>
      </c>
      <c r="E10" s="63">
        <f aca="true" t="shared" si="0" ref="E10:E23">D10*2.205</f>
        <v>214.25985</v>
      </c>
      <c r="F10" s="499">
        <v>1676</v>
      </c>
      <c r="G10" s="57">
        <f aca="true" t="shared" si="1" ref="G10:G23">F10*2.205</f>
        <v>3695.58</v>
      </c>
      <c r="I10" s="204"/>
      <c r="K10" s="61">
        <f aca="true" t="shared" si="2" ref="K10:K23">IF(I10&gt;0,I10,E10)</f>
        <v>214.25985</v>
      </c>
      <c r="L10" s="30" t="s">
        <v>453</v>
      </c>
      <c r="M10" s="27"/>
    </row>
    <row r="11" spans="2:13" ht="12.75">
      <c r="B11" s="30" t="s">
        <v>454</v>
      </c>
      <c r="C11" s="500">
        <v>24.8</v>
      </c>
      <c r="D11" s="499">
        <v>113.67</v>
      </c>
      <c r="E11" s="63">
        <f t="shared" si="0"/>
        <v>250.64235000000002</v>
      </c>
      <c r="F11" s="499">
        <v>2819</v>
      </c>
      <c r="G11" s="57">
        <f t="shared" si="1"/>
        <v>6215.895</v>
      </c>
      <c r="I11" s="204"/>
      <c r="K11" s="61">
        <f t="shared" si="2"/>
        <v>250.64235000000002</v>
      </c>
      <c r="L11" s="30" t="s">
        <v>454</v>
      </c>
      <c r="M11" s="27"/>
    </row>
    <row r="12" spans="1:32" s="1" customFormat="1" ht="25.5">
      <c r="A12" s="4"/>
      <c r="B12" s="407"/>
      <c r="C12" s="408" t="s">
        <v>621</v>
      </c>
      <c r="D12" s="409" t="s">
        <v>461</v>
      </c>
      <c r="E12" s="411" t="s">
        <v>463</v>
      </c>
      <c r="F12" s="409" t="s">
        <v>477</v>
      </c>
      <c r="G12" s="412" t="s">
        <v>478</v>
      </c>
      <c r="H12" s="4"/>
      <c r="I12" s="301"/>
      <c r="J12" s="410"/>
      <c r="K12" s="411" t="s">
        <v>463</v>
      </c>
      <c r="L12" s="407"/>
      <c r="M12" s="4"/>
      <c r="N12" s="4"/>
      <c r="O12" s="4"/>
      <c r="P12" s="4"/>
      <c r="Q12" s="4"/>
      <c r="R12" s="4"/>
      <c r="S12" s="4"/>
      <c r="T12" s="4"/>
      <c r="U12" s="4"/>
      <c r="V12" s="4"/>
      <c r="W12" s="4"/>
      <c r="X12" s="4"/>
      <c r="Y12" s="4"/>
      <c r="Z12" s="4"/>
      <c r="AA12" s="4"/>
      <c r="AB12" s="4"/>
      <c r="AC12" s="4"/>
      <c r="AD12" s="4"/>
      <c r="AE12" s="4"/>
      <c r="AF12" s="4"/>
    </row>
    <row r="13" spans="2:13" ht="12.75">
      <c r="B13" s="467" t="s">
        <v>622</v>
      </c>
      <c r="C13" s="501">
        <v>0.14</v>
      </c>
      <c r="D13" s="499">
        <v>72.93</v>
      </c>
      <c r="E13" s="63">
        <f t="shared" si="0"/>
        <v>160.81065</v>
      </c>
      <c r="F13" s="499">
        <v>10.21</v>
      </c>
      <c r="G13" s="57">
        <f t="shared" si="1"/>
        <v>22.513050000000003</v>
      </c>
      <c r="I13" s="204"/>
      <c r="K13" s="61">
        <f t="shared" si="2"/>
        <v>160.81065</v>
      </c>
      <c r="L13" s="30" t="s">
        <v>428</v>
      </c>
      <c r="M13" s="27"/>
    </row>
    <row r="14" spans="2:13" ht="12.75">
      <c r="B14" s="467" t="s">
        <v>623</v>
      </c>
      <c r="C14" s="501">
        <v>0.15</v>
      </c>
      <c r="D14" s="500">
        <v>75.1</v>
      </c>
      <c r="E14" s="63">
        <f t="shared" si="0"/>
        <v>165.5955</v>
      </c>
      <c r="F14" s="499">
        <v>11.27</v>
      </c>
      <c r="G14" s="57">
        <f t="shared" si="1"/>
        <v>24.85035</v>
      </c>
      <c r="I14" s="204"/>
      <c r="K14" s="61">
        <f t="shared" si="2"/>
        <v>165.5955</v>
      </c>
      <c r="L14" s="30"/>
      <c r="M14" s="27"/>
    </row>
    <row r="15" spans="2:13" ht="12.75">
      <c r="B15" s="30" t="s">
        <v>555</v>
      </c>
      <c r="C15" s="501">
        <v>0.138</v>
      </c>
      <c r="D15" s="499">
        <v>73.96</v>
      </c>
      <c r="E15" s="63">
        <f t="shared" si="0"/>
        <v>163.0818</v>
      </c>
      <c r="F15" s="499">
        <v>10.21</v>
      </c>
      <c r="G15" s="57">
        <f t="shared" si="1"/>
        <v>22.513050000000003</v>
      </c>
      <c r="I15" s="204"/>
      <c r="K15" s="61">
        <f t="shared" si="2"/>
        <v>163.0818</v>
      </c>
      <c r="L15" s="30" t="s">
        <v>456</v>
      </c>
      <c r="M15" s="27"/>
    </row>
    <row r="16" spans="2:13" ht="12.75">
      <c r="B16" s="30" t="s">
        <v>410</v>
      </c>
      <c r="C16" s="501">
        <v>0.135</v>
      </c>
      <c r="D16" s="500">
        <v>75.2</v>
      </c>
      <c r="E16" s="63">
        <f t="shared" si="0"/>
        <v>165.816</v>
      </c>
      <c r="F16" s="499">
        <v>10.15</v>
      </c>
      <c r="G16" s="57">
        <f t="shared" si="1"/>
        <v>22.380750000000003</v>
      </c>
      <c r="I16" s="204"/>
      <c r="K16" s="61">
        <f t="shared" si="2"/>
        <v>165.816</v>
      </c>
      <c r="L16" s="30" t="s">
        <v>410</v>
      </c>
      <c r="M16" s="27"/>
    </row>
    <row r="17" spans="2:13" ht="12.75">
      <c r="B17" s="30" t="s">
        <v>457</v>
      </c>
      <c r="C17" s="501">
        <v>0.092</v>
      </c>
      <c r="D17" s="499">
        <v>61.71</v>
      </c>
      <c r="E17" s="63">
        <f t="shared" si="0"/>
        <v>136.07055</v>
      </c>
      <c r="F17" s="499">
        <v>5.68</v>
      </c>
      <c r="G17" s="57">
        <f t="shared" si="1"/>
        <v>12.5244</v>
      </c>
      <c r="I17" s="204"/>
      <c r="K17" s="61">
        <f t="shared" si="2"/>
        <v>136.07055</v>
      </c>
      <c r="L17" s="30" t="s">
        <v>457</v>
      </c>
      <c r="M17" s="27"/>
    </row>
    <row r="18" spans="2:13" ht="12.75">
      <c r="B18" s="30" t="s">
        <v>51</v>
      </c>
      <c r="C18" s="501">
        <v>0.091</v>
      </c>
      <c r="D18" s="499">
        <v>62.87</v>
      </c>
      <c r="E18" s="63">
        <f t="shared" si="0"/>
        <v>138.62835</v>
      </c>
      <c r="F18" s="499">
        <v>5.72</v>
      </c>
      <c r="G18" s="57">
        <f t="shared" si="1"/>
        <v>12.6126</v>
      </c>
      <c r="I18" s="204"/>
      <c r="K18" s="61">
        <f t="shared" si="2"/>
        <v>138.62835</v>
      </c>
      <c r="L18" s="30" t="s">
        <v>51</v>
      </c>
      <c r="M18" s="27"/>
    </row>
    <row r="19" spans="2:13" ht="12.75">
      <c r="B19" s="30" t="s">
        <v>408</v>
      </c>
      <c r="C19" s="501">
        <v>0.12</v>
      </c>
      <c r="D19" s="499">
        <v>69.25</v>
      </c>
      <c r="E19" s="63">
        <f t="shared" si="0"/>
        <v>152.69625</v>
      </c>
      <c r="F19" s="499">
        <v>8.31</v>
      </c>
      <c r="G19" s="57">
        <f t="shared" si="1"/>
        <v>18.32355</v>
      </c>
      <c r="I19" s="204"/>
      <c r="K19" s="61">
        <f t="shared" si="2"/>
        <v>152.69625</v>
      </c>
      <c r="L19" s="30" t="s">
        <v>408</v>
      </c>
      <c r="M19" s="27"/>
    </row>
    <row r="20" spans="2:13" ht="12.75">
      <c r="B20" s="30" t="s">
        <v>429</v>
      </c>
      <c r="C20" s="501">
        <v>0.135</v>
      </c>
      <c r="D20" s="499">
        <v>72.22</v>
      </c>
      <c r="E20" s="63">
        <f t="shared" si="0"/>
        <v>159.2451</v>
      </c>
      <c r="F20" s="499">
        <v>9.75</v>
      </c>
      <c r="G20" s="57">
        <f t="shared" si="1"/>
        <v>21.49875</v>
      </c>
      <c r="I20" s="204"/>
      <c r="K20" s="61">
        <f t="shared" si="2"/>
        <v>159.2451</v>
      </c>
      <c r="L20" s="30" t="s">
        <v>429</v>
      </c>
      <c r="M20" s="27"/>
    </row>
    <row r="21" spans="2:13" ht="12.75">
      <c r="B21" s="30" t="s">
        <v>407</v>
      </c>
      <c r="C21" s="499">
        <v>0.125</v>
      </c>
      <c r="D21" s="499">
        <v>70.22</v>
      </c>
      <c r="E21" s="63">
        <f t="shared" si="0"/>
        <v>154.8351</v>
      </c>
      <c r="F21" s="499">
        <v>8.78</v>
      </c>
      <c r="G21" s="57">
        <f t="shared" si="1"/>
        <v>19.3599</v>
      </c>
      <c r="I21" s="204"/>
      <c r="K21" s="61">
        <f t="shared" si="2"/>
        <v>154.8351</v>
      </c>
      <c r="L21" s="30" t="s">
        <v>407</v>
      </c>
      <c r="M21" s="27"/>
    </row>
    <row r="22" spans="1:32" s="1" customFormat="1" ht="27.75" customHeight="1">
      <c r="A22" s="4"/>
      <c r="B22" s="407"/>
      <c r="C22" s="408" t="s">
        <v>459</v>
      </c>
      <c r="D22" s="409" t="s">
        <v>461</v>
      </c>
      <c r="E22" s="411" t="s">
        <v>463</v>
      </c>
      <c r="F22" s="409" t="s">
        <v>479</v>
      </c>
      <c r="G22" s="412" t="s">
        <v>480</v>
      </c>
      <c r="H22" s="4"/>
      <c r="I22" s="301"/>
      <c r="J22" s="410"/>
      <c r="K22" s="411" t="s">
        <v>463</v>
      </c>
      <c r="L22" s="407"/>
      <c r="M22" s="4"/>
      <c r="N22" s="4"/>
      <c r="O22" s="4"/>
      <c r="P22" s="4"/>
      <c r="Q22" s="4"/>
      <c r="R22" s="4"/>
      <c r="S22" s="4"/>
      <c r="T22" s="4"/>
      <c r="U22" s="4"/>
      <c r="V22" s="4"/>
      <c r="W22" s="4"/>
      <c r="X22" s="4"/>
      <c r="Y22" s="4"/>
      <c r="Z22" s="4"/>
      <c r="AA22" s="4"/>
      <c r="AB22" s="4"/>
      <c r="AC22" s="4"/>
      <c r="AD22" s="4"/>
      <c r="AE22" s="4"/>
      <c r="AF22" s="4"/>
    </row>
    <row r="23" spans="2:13" ht="12.75">
      <c r="B23" s="30" t="s">
        <v>455</v>
      </c>
      <c r="C23" s="502">
        <v>1026</v>
      </c>
      <c r="D23" s="499">
        <v>53.06</v>
      </c>
      <c r="E23" s="63">
        <f t="shared" si="0"/>
        <v>116.99730000000001</v>
      </c>
      <c r="F23" s="499">
        <v>0.054</v>
      </c>
      <c r="G23" s="57">
        <f t="shared" si="1"/>
        <v>0.11907000000000001</v>
      </c>
      <c r="I23" s="204"/>
      <c r="K23" s="61">
        <f t="shared" si="2"/>
        <v>116.99730000000001</v>
      </c>
      <c r="L23" s="30" t="s">
        <v>455</v>
      </c>
      <c r="M23" s="27"/>
    </row>
    <row r="24" spans="2:13" ht="12.75">
      <c r="B24" s="27"/>
      <c r="C24" s="27"/>
      <c r="D24" s="27"/>
      <c r="E24" s="27"/>
      <c r="F24" s="27"/>
      <c r="G24" s="27"/>
      <c r="I24" s="27"/>
      <c r="K24" s="27"/>
      <c r="L24" s="27"/>
      <c r="M24" s="27"/>
    </row>
    <row r="25" spans="2:13" ht="12.75">
      <c r="B25" s="27"/>
      <c r="C25" s="27"/>
      <c r="D25" s="27"/>
      <c r="E25" s="27"/>
      <c r="F25" s="27"/>
      <c r="G25" s="27"/>
      <c r="I25" s="27"/>
      <c r="K25" s="27"/>
      <c r="L25" s="27"/>
      <c r="M25" s="27"/>
    </row>
    <row r="26" spans="2:13" ht="38.25">
      <c r="B26" s="27"/>
      <c r="C26" s="676" t="s">
        <v>627</v>
      </c>
      <c r="D26" s="677"/>
      <c r="E26" s="677"/>
      <c r="F26" s="677"/>
      <c r="G26" s="677"/>
      <c r="H26" s="55"/>
      <c r="I26" s="59" t="s">
        <v>423</v>
      </c>
      <c r="J26" s="70"/>
      <c r="K26" s="667" t="s">
        <v>522</v>
      </c>
      <c r="L26" s="668"/>
      <c r="M26" s="669"/>
    </row>
    <row r="27" spans="1:32" s="6" customFormat="1" ht="25.5">
      <c r="A27" s="33"/>
      <c r="B27" s="33"/>
      <c r="C27" s="672" t="s">
        <v>425</v>
      </c>
      <c r="D27" s="673"/>
      <c r="E27" s="39" t="s">
        <v>482</v>
      </c>
      <c r="F27" s="39" t="s">
        <v>75</v>
      </c>
      <c r="G27" s="39" t="s">
        <v>484</v>
      </c>
      <c r="H27" s="40"/>
      <c r="I27" s="39" t="s">
        <v>431</v>
      </c>
      <c r="J27" s="70"/>
      <c r="K27" s="39" t="s">
        <v>484</v>
      </c>
      <c r="L27" s="670" t="s">
        <v>473</v>
      </c>
      <c r="M27" s="671"/>
      <c r="N27" s="33"/>
      <c r="O27" s="33"/>
      <c r="P27" s="33"/>
      <c r="Q27" s="33"/>
      <c r="R27" s="33"/>
      <c r="S27" s="33"/>
      <c r="T27" s="33"/>
      <c r="U27" s="33"/>
      <c r="V27" s="33"/>
      <c r="W27" s="33"/>
      <c r="X27" s="33"/>
      <c r="Y27" s="33"/>
      <c r="Z27" s="33"/>
      <c r="AA27" s="33"/>
      <c r="AB27" s="33"/>
      <c r="AC27" s="33"/>
      <c r="AD27" s="33"/>
      <c r="AE27" s="33"/>
      <c r="AF27" s="33"/>
    </row>
    <row r="28" spans="2:13" ht="12.75">
      <c r="B28" s="27"/>
      <c r="C28" s="665" t="s">
        <v>467</v>
      </c>
      <c r="D28" s="666"/>
      <c r="E28" s="496">
        <v>10</v>
      </c>
      <c r="F28" s="469" t="s">
        <v>625</v>
      </c>
      <c r="G28" s="60">
        <f aca="true" t="shared" si="3" ref="G28:G33">E28/453.6</f>
        <v>0.02204585537918871</v>
      </c>
      <c r="H28" s="55"/>
      <c r="I28" s="204"/>
      <c r="J28" s="71"/>
      <c r="K28" s="61">
        <f aca="true" t="shared" si="4" ref="K28:K33">IF(I28&gt;0,I28,G28)</f>
        <v>0.02204585537918871</v>
      </c>
      <c r="L28" s="665" t="s">
        <v>467</v>
      </c>
      <c r="M28" s="666"/>
    </row>
    <row r="29" spans="2:13" ht="12.75">
      <c r="B29" s="27"/>
      <c r="C29" s="665" t="s">
        <v>468</v>
      </c>
      <c r="D29" s="666"/>
      <c r="E29" s="496">
        <v>11</v>
      </c>
      <c r="F29" s="469" t="s">
        <v>624</v>
      </c>
      <c r="G29" s="60">
        <f t="shared" si="3"/>
        <v>0.024250440917107582</v>
      </c>
      <c r="H29" s="55"/>
      <c r="I29" s="204"/>
      <c r="J29" s="71"/>
      <c r="K29" s="61">
        <f t="shared" si="4"/>
        <v>0.024250440917107582</v>
      </c>
      <c r="L29" s="665" t="s">
        <v>468</v>
      </c>
      <c r="M29" s="666"/>
    </row>
    <row r="30" spans="2:13" ht="12.75">
      <c r="B30" s="27"/>
      <c r="C30" s="665" t="s">
        <v>472</v>
      </c>
      <c r="D30" s="666"/>
      <c r="E30" s="496">
        <v>10</v>
      </c>
      <c r="F30" s="469" t="s">
        <v>625</v>
      </c>
      <c r="G30" s="60">
        <f t="shared" si="3"/>
        <v>0.02204585537918871</v>
      </c>
      <c r="H30" s="55"/>
      <c r="I30" s="204"/>
      <c r="J30" s="71"/>
      <c r="K30" s="61">
        <f t="shared" si="4"/>
        <v>0.02204585537918871</v>
      </c>
      <c r="L30" s="665" t="s">
        <v>472</v>
      </c>
      <c r="M30" s="666"/>
    </row>
    <row r="31" spans="2:13" ht="12.75">
      <c r="B31" s="27"/>
      <c r="C31" s="67" t="s">
        <v>469</v>
      </c>
      <c r="D31" s="68"/>
      <c r="E31" s="497">
        <v>3</v>
      </c>
      <c r="F31" s="469" t="s">
        <v>624</v>
      </c>
      <c r="G31" s="60">
        <f t="shared" si="3"/>
        <v>0.006613756613756613</v>
      </c>
      <c r="H31" s="55"/>
      <c r="I31" s="204"/>
      <c r="J31" s="71"/>
      <c r="K31" s="61">
        <f t="shared" si="4"/>
        <v>0.006613756613756613</v>
      </c>
      <c r="L31" s="67" t="s">
        <v>469</v>
      </c>
      <c r="M31" s="68"/>
    </row>
    <row r="32" spans="1:32" s="6" customFormat="1" ht="12.75">
      <c r="A32" s="33"/>
      <c r="B32" s="33"/>
      <c r="C32" s="665" t="s">
        <v>470</v>
      </c>
      <c r="D32" s="666"/>
      <c r="E32" s="498">
        <v>4.7</v>
      </c>
      <c r="F32" s="469" t="s">
        <v>625</v>
      </c>
      <c r="G32" s="60">
        <f t="shared" si="3"/>
        <v>0.010361552028218694</v>
      </c>
      <c r="H32" s="40"/>
      <c r="I32" s="205"/>
      <c r="J32" s="70"/>
      <c r="K32" s="62">
        <f t="shared" si="4"/>
        <v>0.010361552028218694</v>
      </c>
      <c r="L32" s="665" t="s">
        <v>470</v>
      </c>
      <c r="M32" s="666"/>
      <c r="N32" s="33"/>
      <c r="O32" s="33"/>
      <c r="P32" s="33"/>
      <c r="Q32" s="33"/>
      <c r="R32" s="33"/>
      <c r="S32" s="33"/>
      <c r="T32" s="33"/>
      <c r="U32" s="33"/>
      <c r="V32" s="33"/>
      <c r="W32" s="33"/>
      <c r="X32" s="33"/>
      <c r="Y32" s="33"/>
      <c r="Z32" s="33"/>
      <c r="AA32" s="33"/>
      <c r="AB32" s="33"/>
      <c r="AC32" s="33"/>
      <c r="AD32" s="33"/>
      <c r="AE32" s="33"/>
      <c r="AF32" s="33"/>
    </row>
    <row r="33" spans="2:13" ht="12.75">
      <c r="B33" s="27"/>
      <c r="C33" s="665" t="s">
        <v>471</v>
      </c>
      <c r="D33" s="666"/>
      <c r="E33" s="497">
        <v>1</v>
      </c>
      <c r="F33" s="469" t="s">
        <v>624</v>
      </c>
      <c r="G33" s="60">
        <f t="shared" si="3"/>
        <v>0.002204585537918871</v>
      </c>
      <c r="H33" s="55"/>
      <c r="I33" s="204"/>
      <c r="J33" s="71"/>
      <c r="K33" s="61">
        <f t="shared" si="4"/>
        <v>0.002204585537918871</v>
      </c>
      <c r="L33" s="665" t="s">
        <v>471</v>
      </c>
      <c r="M33" s="666"/>
    </row>
    <row r="34" spans="2:13" ht="12.75">
      <c r="B34" s="27"/>
      <c r="C34" s="405" t="s">
        <v>481</v>
      </c>
      <c r="D34" s="405"/>
      <c r="E34" s="413"/>
      <c r="F34" s="55"/>
      <c r="G34" s="65"/>
      <c r="H34" s="55"/>
      <c r="I34" s="440"/>
      <c r="J34" s="71"/>
      <c r="K34" s="27"/>
      <c r="L34" s="405"/>
      <c r="M34" s="405"/>
    </row>
    <row r="35" spans="2:13" ht="12.75">
      <c r="B35" s="27"/>
      <c r="C35" s="405"/>
      <c r="D35" s="405"/>
      <c r="E35" s="413"/>
      <c r="F35" s="55"/>
      <c r="G35" s="65"/>
      <c r="H35" s="55"/>
      <c r="I35" s="440"/>
      <c r="J35" s="71"/>
      <c r="K35" s="66"/>
      <c r="L35" s="405"/>
      <c r="M35" s="405"/>
    </row>
    <row r="36" spans="3:11" s="56" customFormat="1" ht="12.75">
      <c r="C36" s="684"/>
      <c r="D36" s="684"/>
      <c r="E36" s="55"/>
      <c r="F36" s="55"/>
      <c r="G36" s="65"/>
      <c r="H36" s="55"/>
      <c r="J36" s="71"/>
      <c r="K36" s="66"/>
    </row>
    <row r="37" spans="2:13" ht="38.25">
      <c r="B37" s="27"/>
      <c r="C37" s="676" t="s">
        <v>628</v>
      </c>
      <c r="D37" s="677"/>
      <c r="E37" s="677"/>
      <c r="F37" s="677"/>
      <c r="G37" s="677"/>
      <c r="H37" s="55"/>
      <c r="I37" s="59" t="s">
        <v>423</v>
      </c>
      <c r="J37" s="70"/>
      <c r="K37" s="667" t="s">
        <v>523</v>
      </c>
      <c r="L37" s="668"/>
      <c r="M37" s="669"/>
    </row>
    <row r="38" spans="1:32" s="6" customFormat="1" ht="25.5">
      <c r="A38" s="33"/>
      <c r="B38" s="33"/>
      <c r="C38" s="672" t="s">
        <v>425</v>
      </c>
      <c r="D38" s="673"/>
      <c r="E38" s="39" t="s">
        <v>483</v>
      </c>
      <c r="F38" s="39" t="s">
        <v>75</v>
      </c>
      <c r="G38" s="39" t="s">
        <v>485</v>
      </c>
      <c r="H38" s="40"/>
      <c r="I38" s="39" t="s">
        <v>433</v>
      </c>
      <c r="J38" s="70"/>
      <c r="K38" s="39" t="s">
        <v>485</v>
      </c>
      <c r="L38" s="670" t="s">
        <v>473</v>
      </c>
      <c r="M38" s="671"/>
      <c r="N38" s="33"/>
      <c r="O38" s="33"/>
      <c r="P38" s="33"/>
      <c r="Q38" s="33"/>
      <c r="R38" s="33"/>
      <c r="S38" s="33"/>
      <c r="T38" s="33"/>
      <c r="U38" s="33"/>
      <c r="V38" s="33"/>
      <c r="W38" s="33"/>
      <c r="X38" s="33"/>
      <c r="Y38" s="33"/>
      <c r="Z38" s="33"/>
      <c r="AA38" s="33"/>
      <c r="AB38" s="33"/>
      <c r="AC38" s="33"/>
      <c r="AD38" s="33"/>
      <c r="AE38" s="33"/>
      <c r="AF38" s="33"/>
    </row>
    <row r="39" spans="2:13" ht="12.75">
      <c r="B39" s="27"/>
      <c r="C39" s="665" t="s">
        <v>467</v>
      </c>
      <c r="D39" s="666"/>
      <c r="E39" s="468">
        <v>1.5</v>
      </c>
      <c r="F39" s="469" t="s">
        <v>625</v>
      </c>
      <c r="G39" s="60">
        <f aca="true" t="shared" si="5" ref="G39:G44">E39/453.6</f>
        <v>0.0033068783068783067</v>
      </c>
      <c r="H39" s="55"/>
      <c r="I39" s="204"/>
      <c r="J39" s="71"/>
      <c r="K39" s="61">
        <f aca="true" t="shared" si="6" ref="K39:K44">IF(I39&gt;0,I39,G39)</f>
        <v>0.0033068783068783067</v>
      </c>
      <c r="L39" s="665" t="s">
        <v>467</v>
      </c>
      <c r="M39" s="666"/>
    </row>
    <row r="40" spans="2:13" ht="12.75">
      <c r="B40" s="27"/>
      <c r="C40" s="665" t="s">
        <v>468</v>
      </c>
      <c r="D40" s="666"/>
      <c r="E40" s="470">
        <v>1.6</v>
      </c>
      <c r="F40" s="469" t="s">
        <v>624</v>
      </c>
      <c r="G40" s="60">
        <f t="shared" si="5"/>
        <v>0.003527336860670194</v>
      </c>
      <c r="H40" s="55"/>
      <c r="I40" s="204"/>
      <c r="J40" s="71"/>
      <c r="K40" s="61">
        <f t="shared" si="6"/>
        <v>0.003527336860670194</v>
      </c>
      <c r="L40" s="665" t="s">
        <v>468</v>
      </c>
      <c r="M40" s="666"/>
    </row>
    <row r="41" spans="2:13" ht="12.75">
      <c r="B41" s="27"/>
      <c r="C41" s="665" t="s">
        <v>472</v>
      </c>
      <c r="D41" s="666"/>
      <c r="E41" s="470">
        <v>0.6</v>
      </c>
      <c r="F41" s="469" t="s">
        <v>625</v>
      </c>
      <c r="G41" s="60">
        <f t="shared" si="5"/>
        <v>0.0013227513227513227</v>
      </c>
      <c r="H41" s="55"/>
      <c r="I41" s="204"/>
      <c r="J41" s="71"/>
      <c r="K41" s="61">
        <f t="shared" si="6"/>
        <v>0.0013227513227513227</v>
      </c>
      <c r="L41" s="665" t="s">
        <v>472</v>
      </c>
      <c r="M41" s="666"/>
    </row>
    <row r="42" spans="2:13" ht="12.75">
      <c r="B42" s="27"/>
      <c r="C42" s="67" t="s">
        <v>469</v>
      </c>
      <c r="D42" s="68"/>
      <c r="E42" s="470">
        <v>0.6</v>
      </c>
      <c r="F42" s="469" t="s">
        <v>626</v>
      </c>
      <c r="G42" s="60">
        <f t="shared" si="5"/>
        <v>0.0013227513227513227</v>
      </c>
      <c r="H42" s="55"/>
      <c r="I42" s="204"/>
      <c r="J42" s="71"/>
      <c r="K42" s="61">
        <f t="shared" si="6"/>
        <v>0.0013227513227513227</v>
      </c>
      <c r="L42" s="67" t="s">
        <v>469</v>
      </c>
      <c r="M42" s="68"/>
    </row>
    <row r="43" spans="1:32" s="6" customFormat="1" ht="12.75">
      <c r="A43" s="33"/>
      <c r="B43" s="33"/>
      <c r="C43" s="665" t="s">
        <v>470</v>
      </c>
      <c r="D43" s="666"/>
      <c r="E43" s="471">
        <v>0.1</v>
      </c>
      <c r="F43" s="469" t="s">
        <v>625</v>
      </c>
      <c r="G43" s="60">
        <f t="shared" si="5"/>
        <v>0.0002204585537918871</v>
      </c>
      <c r="H43" s="40"/>
      <c r="I43" s="205"/>
      <c r="J43" s="70"/>
      <c r="K43" s="62">
        <f t="shared" si="6"/>
        <v>0.0002204585537918871</v>
      </c>
      <c r="L43" s="665" t="s">
        <v>470</v>
      </c>
      <c r="M43" s="666"/>
      <c r="N43" s="33"/>
      <c r="O43" s="33"/>
      <c r="P43" s="33"/>
      <c r="Q43" s="33"/>
      <c r="R43" s="33"/>
      <c r="S43" s="33"/>
      <c r="T43" s="33"/>
      <c r="U43" s="33"/>
      <c r="V43" s="33"/>
      <c r="W43" s="33"/>
      <c r="X43" s="33"/>
      <c r="Y43" s="33"/>
      <c r="Z43" s="33"/>
      <c r="AA43" s="33"/>
      <c r="AB43" s="33"/>
      <c r="AC43" s="33"/>
      <c r="AD43" s="33"/>
      <c r="AE43" s="33"/>
      <c r="AF43" s="33"/>
    </row>
    <row r="44" spans="2:13" ht="12.75">
      <c r="B44" s="27"/>
      <c r="C44" s="665" t="s">
        <v>471</v>
      </c>
      <c r="D44" s="666"/>
      <c r="E44" s="470">
        <v>0.1</v>
      </c>
      <c r="F44" s="469" t="s">
        <v>624</v>
      </c>
      <c r="G44" s="60">
        <f t="shared" si="5"/>
        <v>0.0002204585537918871</v>
      </c>
      <c r="H44" s="55"/>
      <c r="I44" s="204"/>
      <c r="J44" s="71"/>
      <c r="K44" s="61">
        <f t="shared" si="6"/>
        <v>0.0002204585537918871</v>
      </c>
      <c r="L44" s="665" t="s">
        <v>471</v>
      </c>
      <c r="M44" s="666"/>
    </row>
    <row r="45" spans="3:10" s="27" customFormat="1" ht="12.75">
      <c r="C45" s="405" t="s">
        <v>481</v>
      </c>
      <c r="D45" s="28"/>
      <c r="E45" s="28"/>
      <c r="F45" s="28"/>
      <c r="G45" s="55"/>
      <c r="H45" s="55"/>
      <c r="J45" s="71"/>
    </row>
    <row r="46" s="27" customFormat="1" ht="12.75">
      <c r="J46" s="69"/>
    </row>
    <row r="47" s="27" customFormat="1" ht="12.75">
      <c r="J47" s="69"/>
    </row>
    <row r="48" s="27" customFormat="1" ht="12.75">
      <c r="J48" s="69"/>
    </row>
    <row r="49" s="27" customFormat="1" ht="12.75">
      <c r="J49" s="69"/>
    </row>
    <row r="50" s="27" customFormat="1" ht="12.75">
      <c r="J50" s="69"/>
    </row>
    <row r="51" s="27" customFormat="1" ht="12.75">
      <c r="J51" s="69"/>
    </row>
    <row r="52" s="27" customFormat="1" ht="12.75">
      <c r="J52" s="69"/>
    </row>
    <row r="53" s="27" customFormat="1" ht="12.75">
      <c r="J53" s="69"/>
    </row>
    <row r="54" s="27" customFormat="1" ht="12.75">
      <c r="J54" s="69"/>
    </row>
    <row r="55" s="27" customFormat="1" ht="12.75">
      <c r="J55" s="69"/>
    </row>
    <row r="56" s="27" customFormat="1" ht="12.75">
      <c r="J56" s="69"/>
    </row>
    <row r="57" s="27" customFormat="1" ht="12.75">
      <c r="J57" s="69"/>
    </row>
    <row r="58" s="27" customFormat="1" ht="12.75">
      <c r="J58" s="69"/>
    </row>
    <row r="59" s="27" customFormat="1" ht="12.75">
      <c r="J59" s="69"/>
    </row>
    <row r="60" s="27" customFormat="1" ht="12.75">
      <c r="J60" s="69"/>
    </row>
    <row r="61" s="27" customFormat="1" ht="12.75">
      <c r="J61" s="69"/>
    </row>
    <row r="62" s="27" customFormat="1" ht="12.75">
      <c r="J62" s="69"/>
    </row>
    <row r="63" s="27" customFormat="1" ht="12.75">
      <c r="J63" s="69"/>
    </row>
    <row r="64" s="27" customFormat="1" ht="12.75">
      <c r="J64" s="69"/>
    </row>
    <row r="65" s="27" customFormat="1" ht="12.75">
      <c r="J65" s="69"/>
    </row>
    <row r="66" s="27" customFormat="1" ht="12.75">
      <c r="J66" s="69"/>
    </row>
    <row r="67" s="27" customFormat="1" ht="12.75">
      <c r="J67" s="69"/>
    </row>
    <row r="68" s="27" customFormat="1" ht="12.75">
      <c r="J68" s="69"/>
    </row>
    <row r="69" s="27" customFormat="1" ht="12.75">
      <c r="J69" s="69"/>
    </row>
    <row r="70" s="27" customFormat="1" ht="12.75">
      <c r="J70" s="69"/>
    </row>
    <row r="71" s="27" customFormat="1" ht="12.75">
      <c r="J71" s="69"/>
    </row>
    <row r="72" s="27" customFormat="1" ht="12.75">
      <c r="J72" s="69"/>
    </row>
    <row r="73" s="27" customFormat="1" ht="12.75">
      <c r="J73" s="69"/>
    </row>
    <row r="74" s="27" customFormat="1" ht="12.75">
      <c r="J74" s="69"/>
    </row>
    <row r="75" s="27" customFormat="1" ht="12.75">
      <c r="J75" s="69"/>
    </row>
    <row r="76" s="27" customFormat="1" ht="12.75">
      <c r="J76" s="69"/>
    </row>
    <row r="77" s="27" customFormat="1" ht="12.75">
      <c r="J77" s="69"/>
    </row>
    <row r="78" s="27" customFormat="1" ht="12.75">
      <c r="J78" s="69"/>
    </row>
    <row r="79" ht="12.75">
      <c r="B79" s="27"/>
    </row>
    <row r="80" ht="12.75">
      <c r="B80" s="27"/>
    </row>
    <row r="81" ht="12.75">
      <c r="B81" s="27"/>
    </row>
    <row r="82" ht="12.75">
      <c r="B82" s="27"/>
    </row>
    <row r="83" ht="12.75">
      <c r="B83" s="27"/>
    </row>
    <row r="84" ht="12.75">
      <c r="B84" s="27"/>
    </row>
    <row r="85" ht="12.75">
      <c r="B85" s="27"/>
    </row>
    <row r="86" ht="12.75">
      <c r="B86" s="27"/>
    </row>
    <row r="87" ht="12.75">
      <c r="B87" s="27"/>
    </row>
    <row r="88" ht="12.75">
      <c r="B88" s="27"/>
    </row>
    <row r="89" ht="12.75">
      <c r="B89" s="27"/>
    </row>
    <row r="90" ht="12.75">
      <c r="B90" s="27"/>
    </row>
    <row r="91" ht="12.75">
      <c r="B91" s="27"/>
    </row>
    <row r="92" ht="12.75">
      <c r="B92" s="27"/>
    </row>
    <row r="93" ht="12.75">
      <c r="B93" s="27"/>
    </row>
    <row r="94" ht="12.75">
      <c r="B94" s="27"/>
    </row>
    <row r="95" ht="12.75">
      <c r="B95" s="27"/>
    </row>
    <row r="96" ht="12.75">
      <c r="B96" s="27"/>
    </row>
    <row r="97" ht="12.75">
      <c r="B97" s="27"/>
    </row>
    <row r="98" ht="12.75">
      <c r="B98" s="27"/>
    </row>
    <row r="99" ht="12.75">
      <c r="B99" s="27"/>
    </row>
    <row r="100" ht="12.75">
      <c r="B100" s="27"/>
    </row>
    <row r="101" ht="12.75">
      <c r="B101" s="27"/>
    </row>
    <row r="102" ht="12.75">
      <c r="B102" s="27"/>
    </row>
    <row r="103" ht="12.75">
      <c r="B103" s="27"/>
    </row>
    <row r="104" ht="12.75">
      <c r="B104" s="27"/>
    </row>
    <row r="105" ht="12.75">
      <c r="B105" s="27"/>
    </row>
    <row r="106" ht="12.75">
      <c r="B106" s="27"/>
    </row>
    <row r="107" ht="12.75">
      <c r="B107" s="27"/>
    </row>
    <row r="108" ht="12.75">
      <c r="B108" s="27"/>
    </row>
    <row r="109" ht="12.75">
      <c r="B109" s="27"/>
    </row>
    <row r="110" ht="12.75">
      <c r="B110" s="27"/>
    </row>
    <row r="111" ht="12.75">
      <c r="B111" s="27"/>
    </row>
    <row r="112" ht="12.75">
      <c r="B112" s="27"/>
    </row>
    <row r="113" ht="12.75">
      <c r="B113" s="27"/>
    </row>
    <row r="114" ht="12.75">
      <c r="B114" s="27"/>
    </row>
    <row r="115" ht="12.75">
      <c r="B115" s="27"/>
    </row>
    <row r="116" ht="12.75">
      <c r="B116" s="27"/>
    </row>
    <row r="117" ht="12.75">
      <c r="B117" s="27"/>
    </row>
    <row r="118" ht="12.75">
      <c r="B118" s="27"/>
    </row>
    <row r="119" ht="12.75">
      <c r="B119" s="27"/>
    </row>
    <row r="120" ht="12.75">
      <c r="B120" s="27"/>
    </row>
    <row r="121" ht="12.75">
      <c r="B121" s="27"/>
    </row>
    <row r="122" ht="12.75">
      <c r="B122" s="27"/>
    </row>
    <row r="123" ht="12.75">
      <c r="B123" s="27"/>
    </row>
    <row r="124" ht="12.75">
      <c r="B124" s="27"/>
    </row>
    <row r="125" ht="12.75">
      <c r="B125" s="27"/>
    </row>
    <row r="126" ht="12.75">
      <c r="B126" s="27"/>
    </row>
    <row r="127" ht="12.75">
      <c r="B127" s="27"/>
    </row>
    <row r="128" ht="12.75">
      <c r="B128" s="27"/>
    </row>
    <row r="129" ht="12.75">
      <c r="B129" s="27"/>
    </row>
    <row r="130" ht="12.75">
      <c r="B130" s="27"/>
    </row>
    <row r="131" ht="12.75">
      <c r="B131" s="27"/>
    </row>
    <row r="132" ht="12.75">
      <c r="B132" s="27"/>
    </row>
    <row r="133" ht="12.75">
      <c r="B133" s="27"/>
    </row>
    <row r="134" ht="12.75">
      <c r="B134" s="27"/>
    </row>
    <row r="135" ht="12.75">
      <c r="B135" s="27"/>
    </row>
    <row r="136" ht="12.75">
      <c r="B136" s="27"/>
    </row>
    <row r="137" ht="12.75">
      <c r="B137" s="27"/>
    </row>
    <row r="138" ht="12.75">
      <c r="B138" s="27"/>
    </row>
    <row r="139" ht="12.75">
      <c r="B139" s="27"/>
    </row>
    <row r="140" ht="12.75">
      <c r="B140" s="27"/>
    </row>
    <row r="141" ht="12.75">
      <c r="B141" s="27"/>
    </row>
    <row r="142" ht="12.75">
      <c r="B142" s="27"/>
    </row>
    <row r="143" ht="12.75">
      <c r="B143" s="27"/>
    </row>
    <row r="144" ht="12.75">
      <c r="B144" s="27"/>
    </row>
    <row r="145" ht="12.75">
      <c r="B145" s="27"/>
    </row>
    <row r="146" ht="12.75">
      <c r="B146" s="27"/>
    </row>
    <row r="147" ht="12.75">
      <c r="B147" s="27"/>
    </row>
    <row r="148" ht="12.75">
      <c r="B148" s="27"/>
    </row>
    <row r="149" ht="12.75">
      <c r="B149" s="27"/>
    </row>
    <row r="150" ht="12.75">
      <c r="B150" s="27"/>
    </row>
    <row r="151" ht="12.75">
      <c r="B151" s="27"/>
    </row>
    <row r="152" ht="12.75">
      <c r="B152" s="27"/>
    </row>
    <row r="153" ht="12.75">
      <c r="B153" s="27"/>
    </row>
    <row r="154" ht="12.75">
      <c r="B154" s="27"/>
    </row>
    <row r="155" ht="12.75">
      <c r="B155" s="27"/>
    </row>
    <row r="156" ht="12.75">
      <c r="B156" s="27"/>
    </row>
    <row r="157" ht="12.75">
      <c r="B157" s="27"/>
    </row>
    <row r="158" ht="12.75">
      <c r="B158" s="27"/>
    </row>
    <row r="159" ht="12.75">
      <c r="B159" s="27"/>
    </row>
    <row r="160" ht="12.75">
      <c r="B160" s="27"/>
    </row>
    <row r="161" ht="12.75">
      <c r="B161" s="27"/>
    </row>
    <row r="162" ht="12.75">
      <c r="B162" s="27"/>
    </row>
    <row r="163" ht="12.75">
      <c r="B163" s="27"/>
    </row>
    <row r="164" ht="12.75">
      <c r="B164" s="27"/>
    </row>
    <row r="165" ht="12.75">
      <c r="B165" s="27"/>
    </row>
    <row r="166" ht="12.75">
      <c r="B166" s="27"/>
    </row>
    <row r="167" ht="12.75">
      <c r="B167" s="27"/>
    </row>
    <row r="168" ht="12.75">
      <c r="B168" s="27"/>
    </row>
    <row r="169" ht="12.75">
      <c r="B169" s="27"/>
    </row>
    <row r="170" ht="12.75">
      <c r="B170" s="27"/>
    </row>
    <row r="171" ht="12.75">
      <c r="B171" s="27"/>
    </row>
    <row r="172" ht="12.75">
      <c r="B172" s="27"/>
    </row>
    <row r="173" ht="12.75">
      <c r="B173" s="27"/>
    </row>
    <row r="174" ht="12.75">
      <c r="B174" s="27"/>
    </row>
    <row r="175" ht="12.75">
      <c r="B175" s="27"/>
    </row>
    <row r="176" ht="12.75">
      <c r="B176" s="27"/>
    </row>
    <row r="177" ht="12.75">
      <c r="B177" s="27"/>
    </row>
    <row r="178" ht="12.75">
      <c r="B178" s="27"/>
    </row>
    <row r="179" ht="12.75">
      <c r="B179" s="27"/>
    </row>
    <row r="180" ht="12.75">
      <c r="B180" s="27"/>
    </row>
    <row r="181" ht="12.75">
      <c r="B181" s="27"/>
    </row>
    <row r="182" ht="12.75">
      <c r="B182" s="27"/>
    </row>
    <row r="183" ht="12.75">
      <c r="B183" s="27"/>
    </row>
    <row r="184" ht="12.75">
      <c r="B184" s="27"/>
    </row>
    <row r="185" ht="12.75">
      <c r="B185" s="27"/>
    </row>
    <row r="186" ht="12.75">
      <c r="B186" s="27"/>
    </row>
    <row r="187" ht="12.75">
      <c r="B187" s="27"/>
    </row>
    <row r="188" ht="12.75">
      <c r="B188" s="27"/>
    </row>
    <row r="189" ht="12.75">
      <c r="B189" s="27"/>
    </row>
    <row r="190" ht="12.75">
      <c r="B190" s="27"/>
    </row>
    <row r="191" ht="12.75">
      <c r="B191" s="27"/>
    </row>
    <row r="192" ht="12.75">
      <c r="B192" s="27"/>
    </row>
    <row r="193" ht="12.75">
      <c r="B193" s="27"/>
    </row>
    <row r="194" ht="12.75">
      <c r="B194" s="27"/>
    </row>
    <row r="195" ht="12.75">
      <c r="B195" s="27"/>
    </row>
    <row r="196" ht="12.75">
      <c r="B196" s="27"/>
    </row>
    <row r="197" ht="12.75">
      <c r="B197" s="27"/>
    </row>
    <row r="198" ht="12.75">
      <c r="B198" s="27"/>
    </row>
  </sheetData>
  <sheetProtection/>
  <mergeCells count="34">
    <mergeCell ref="D7:G7"/>
    <mergeCell ref="B6:G6"/>
    <mergeCell ref="B7:B8"/>
    <mergeCell ref="I6:I7"/>
    <mergeCell ref="C33:D33"/>
    <mergeCell ref="C36:D36"/>
    <mergeCell ref="C38:D38"/>
    <mergeCell ref="K6:L7"/>
    <mergeCell ref="C26:G26"/>
    <mergeCell ref="C27:D27"/>
    <mergeCell ref="C28:D28"/>
    <mergeCell ref="C29:D29"/>
    <mergeCell ref="C30:D30"/>
    <mergeCell ref="C32:D32"/>
    <mergeCell ref="C37:G37"/>
    <mergeCell ref="K37:M37"/>
    <mergeCell ref="C43:D43"/>
    <mergeCell ref="C44:D44"/>
    <mergeCell ref="L38:M38"/>
    <mergeCell ref="L39:M39"/>
    <mergeCell ref="L40:M40"/>
    <mergeCell ref="C39:D39"/>
    <mergeCell ref="C40:D40"/>
    <mergeCell ref="C41:D41"/>
    <mergeCell ref="L41:M41"/>
    <mergeCell ref="L43:M43"/>
    <mergeCell ref="L44:M44"/>
    <mergeCell ref="K26:M26"/>
    <mergeCell ref="L27:M27"/>
    <mergeCell ref="L28:M28"/>
    <mergeCell ref="L29:M29"/>
    <mergeCell ref="L30:M30"/>
    <mergeCell ref="L32:M32"/>
    <mergeCell ref="L33:M33"/>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Z32"/>
  <sheetViews>
    <sheetView zoomScalePageLayoutView="0" workbookViewId="0" topLeftCell="A1">
      <selection activeCell="A2" sqref="A2:L2"/>
    </sheetView>
  </sheetViews>
  <sheetFormatPr defaultColWidth="9.140625" defaultRowHeight="12.75"/>
  <cols>
    <col min="1" max="1" width="9.140625" style="283" customWidth="1"/>
    <col min="2" max="2" width="9.140625" style="191" customWidth="1"/>
    <col min="3" max="3" width="17.00390625" style="191" customWidth="1"/>
    <col min="4" max="4" width="8.28125" style="191" customWidth="1"/>
    <col min="5" max="6" width="5.8515625" style="191" customWidth="1"/>
    <col min="7" max="7" width="13.421875" style="191" customWidth="1"/>
    <col min="8" max="9" width="9.140625" style="191" customWidth="1"/>
    <col min="10" max="10" width="16.00390625" style="191" customWidth="1"/>
    <col min="11" max="11" width="12.421875" style="191" bestFit="1" customWidth="1"/>
    <col min="12" max="14" width="9.140625" style="191" customWidth="1"/>
    <col min="15" max="15" width="10.00390625" style="191" customWidth="1"/>
    <col min="16" max="18" width="9.140625" style="191" customWidth="1"/>
    <col min="19" max="19" width="10.421875" style="191" customWidth="1"/>
    <col min="20" max="20" width="48.00390625" style="191" customWidth="1"/>
    <col min="21" max="52" width="9.140625" style="283" customWidth="1"/>
    <col min="53" max="16384" width="9.140625" style="191" customWidth="1"/>
  </cols>
  <sheetData>
    <row r="1" spans="1:20" ht="15.75">
      <c r="A1" s="694" t="s">
        <v>125</v>
      </c>
      <c r="B1" s="616"/>
      <c r="C1" s="616"/>
      <c r="D1" s="616"/>
      <c r="E1" s="616"/>
      <c r="F1" s="616"/>
      <c r="G1" s="616"/>
      <c r="H1" s="616"/>
      <c r="I1" s="616"/>
      <c r="J1" s="616"/>
      <c r="K1" s="616"/>
      <c r="L1" s="616"/>
      <c r="M1" s="695"/>
      <c r="N1" s="283"/>
      <c r="O1" s="283"/>
      <c r="P1" s="283"/>
      <c r="Q1" s="283"/>
      <c r="R1" s="283"/>
      <c r="S1" s="283"/>
      <c r="T1" s="283"/>
    </row>
    <row r="2" spans="1:20" ht="12.75" customHeight="1">
      <c r="A2" s="696" t="s">
        <v>650</v>
      </c>
      <c r="B2" s="697"/>
      <c r="C2" s="697"/>
      <c r="D2" s="697"/>
      <c r="E2" s="697"/>
      <c r="F2" s="697"/>
      <c r="G2" s="697"/>
      <c r="H2" s="697"/>
      <c r="I2" s="697"/>
      <c r="J2" s="697"/>
      <c r="K2" s="697"/>
      <c r="L2" s="697"/>
      <c r="M2" s="285"/>
      <c r="N2" s="283"/>
      <c r="O2" s="283"/>
      <c r="P2" s="283"/>
      <c r="Q2" s="283"/>
      <c r="R2" s="283"/>
      <c r="S2" s="283"/>
      <c r="T2" s="283"/>
    </row>
    <row r="3" spans="1:20" ht="15" customHeight="1">
      <c r="A3" s="696" t="s">
        <v>630</v>
      </c>
      <c r="B3" s="698"/>
      <c r="C3" s="698"/>
      <c r="D3" s="698"/>
      <c r="E3" s="698"/>
      <c r="F3" s="698"/>
      <c r="G3" s="698"/>
      <c r="H3" s="698"/>
      <c r="I3" s="698"/>
      <c r="J3" s="698"/>
      <c r="K3" s="698"/>
      <c r="L3" s="698"/>
      <c r="M3" s="698"/>
      <c r="N3" s="283"/>
      <c r="O3" s="283"/>
      <c r="P3" s="283"/>
      <c r="Q3" s="283"/>
      <c r="R3" s="283"/>
      <c r="S3" s="283"/>
      <c r="T3" s="283"/>
    </row>
    <row r="4" spans="1:20" ht="12.75">
      <c r="A4" s="696" t="s">
        <v>648</v>
      </c>
      <c r="B4" s="706"/>
      <c r="C4" s="706"/>
      <c r="D4" s="284"/>
      <c r="E4" s="284"/>
      <c r="F4" s="284"/>
      <c r="G4" s="284"/>
      <c r="H4" s="284"/>
      <c r="I4" s="284"/>
      <c r="J4" s="284"/>
      <c r="K4" s="284"/>
      <c r="L4" s="284"/>
      <c r="M4" s="284"/>
      <c r="N4" s="283"/>
      <c r="O4" s="283"/>
      <c r="P4" s="283"/>
      <c r="Q4" s="283"/>
      <c r="R4" s="283"/>
      <c r="S4" s="283"/>
      <c r="T4" s="283"/>
    </row>
    <row r="5" spans="1:20" ht="18">
      <c r="A5" s="219"/>
      <c r="B5" s="699" t="s">
        <v>143</v>
      </c>
      <c r="C5" s="699"/>
      <c r="D5" s="284"/>
      <c r="E5" s="284"/>
      <c r="F5" s="284"/>
      <c r="G5" s="700" t="s">
        <v>337</v>
      </c>
      <c r="H5" s="701"/>
      <c r="I5" s="284"/>
      <c r="J5" s="631" t="s">
        <v>366</v>
      </c>
      <c r="K5" s="704"/>
      <c r="L5" s="704"/>
      <c r="M5" s="704"/>
      <c r="N5" s="705"/>
      <c r="O5" s="283"/>
      <c r="P5" s="283"/>
      <c r="Q5" s="283"/>
      <c r="R5" s="283"/>
      <c r="S5" s="283"/>
      <c r="T5" s="283"/>
    </row>
    <row r="6" spans="1:20" ht="36">
      <c r="A6" s="219"/>
      <c r="B6" s="197" t="s">
        <v>139</v>
      </c>
      <c r="C6" s="197" t="s">
        <v>146</v>
      </c>
      <c r="D6" s="284"/>
      <c r="E6" s="284"/>
      <c r="F6" s="284"/>
      <c r="G6" s="286" t="s">
        <v>335</v>
      </c>
      <c r="H6" s="287" t="s">
        <v>132</v>
      </c>
      <c r="I6" s="284"/>
      <c r="J6" s="225" t="s">
        <v>75</v>
      </c>
      <c r="K6" s="707" t="s">
        <v>364</v>
      </c>
      <c r="L6" s="708"/>
      <c r="M6" s="708"/>
      <c r="N6" s="709"/>
      <c r="O6" s="283"/>
      <c r="P6" s="283"/>
      <c r="Q6" s="283"/>
      <c r="R6" s="283"/>
      <c r="S6" s="283"/>
      <c r="T6" s="283"/>
    </row>
    <row r="7" spans="1:20" ht="18">
      <c r="A7" s="219"/>
      <c r="B7" s="288">
        <f>'1. Facility'!B8</f>
        <v>1</v>
      </c>
      <c r="C7" s="289">
        <f>IF(Q23&gt;0,Q23,"")</f>
        <v>850.5</v>
      </c>
      <c r="D7" s="284"/>
      <c r="E7" s="284"/>
      <c r="F7" s="284"/>
      <c r="G7" s="201" t="s">
        <v>126</v>
      </c>
      <c r="H7" s="482">
        <v>1</v>
      </c>
      <c r="I7" s="284"/>
      <c r="J7" s="303"/>
      <c r="K7" s="690"/>
      <c r="L7" s="691"/>
      <c r="M7" s="691"/>
      <c r="N7" s="692"/>
      <c r="O7" s="283"/>
      <c r="P7" s="283"/>
      <c r="Q7" s="283"/>
      <c r="R7" s="283"/>
      <c r="S7" s="283"/>
      <c r="T7" s="283"/>
    </row>
    <row r="8" spans="1:20" ht="18">
      <c r="A8" s="219"/>
      <c r="B8" s="288">
        <f>'1. Facility'!B9</f>
        <v>2</v>
      </c>
      <c r="C8" s="289"/>
      <c r="D8" s="284"/>
      <c r="E8" s="284"/>
      <c r="F8" s="284"/>
      <c r="G8" s="201" t="s">
        <v>78</v>
      </c>
      <c r="H8" s="482">
        <v>28</v>
      </c>
      <c r="I8" s="284"/>
      <c r="J8" s="303"/>
      <c r="K8" s="690"/>
      <c r="L8" s="691"/>
      <c r="M8" s="691"/>
      <c r="N8" s="692"/>
      <c r="O8" s="283"/>
      <c r="P8" s="283"/>
      <c r="Q8" s="283"/>
      <c r="R8" s="283"/>
      <c r="S8" s="283"/>
      <c r="T8" s="283"/>
    </row>
    <row r="9" spans="1:20" ht="18">
      <c r="A9" s="219"/>
      <c r="B9" s="288">
        <f>'1. Facility'!B10</f>
        <v>3</v>
      </c>
      <c r="C9" s="289"/>
      <c r="D9" s="284"/>
      <c r="E9" s="284"/>
      <c r="F9" s="284"/>
      <c r="G9" s="201" t="s">
        <v>79</v>
      </c>
      <c r="H9" s="482">
        <v>265</v>
      </c>
      <c r="I9" s="284"/>
      <c r="J9" s="303"/>
      <c r="K9" s="690"/>
      <c r="L9" s="691"/>
      <c r="M9" s="691"/>
      <c r="N9" s="692"/>
      <c r="O9" s="283"/>
      <c r="P9" s="283"/>
      <c r="Q9" s="283"/>
      <c r="R9" s="283"/>
      <c r="S9" s="283"/>
      <c r="T9" s="283"/>
    </row>
    <row r="10" spans="1:20" ht="17.25" customHeight="1">
      <c r="A10" s="219"/>
      <c r="B10" s="288">
        <f>'1. Facility'!B11</f>
        <v>4</v>
      </c>
      <c r="C10" s="289"/>
      <c r="D10" s="284"/>
      <c r="E10" s="284"/>
      <c r="F10" s="284"/>
      <c r="G10" s="117"/>
      <c r="H10" s="285"/>
      <c r="I10" s="284"/>
      <c r="J10" s="303"/>
      <c r="K10" s="690"/>
      <c r="L10" s="691"/>
      <c r="M10" s="691"/>
      <c r="N10" s="692"/>
      <c r="O10" s="283"/>
      <c r="P10" s="712" t="s">
        <v>551</v>
      </c>
      <c r="Q10" s="712"/>
      <c r="R10" s="712"/>
      <c r="S10" s="283"/>
      <c r="T10" s="283"/>
    </row>
    <row r="11" spans="1:20" ht="17.25" customHeight="1">
      <c r="A11" s="219"/>
      <c r="B11" s="288">
        <f>'1. Facility'!B12</f>
        <v>5</v>
      </c>
      <c r="C11" s="289">
        <f aca="true" t="shared" si="0" ref="C11:C16">IF(Q27&gt;0,Q27,"")</f>
      </c>
      <c r="D11" s="284"/>
      <c r="E11" s="284"/>
      <c r="F11" s="284"/>
      <c r="G11" s="702" t="s">
        <v>361</v>
      </c>
      <c r="H11" s="703"/>
      <c r="I11" s="284"/>
      <c r="J11" s="303"/>
      <c r="K11" s="690"/>
      <c r="L11" s="691"/>
      <c r="M11" s="691"/>
      <c r="N11" s="692"/>
      <c r="O11" s="283"/>
      <c r="P11" s="712"/>
      <c r="Q11" s="712"/>
      <c r="R11" s="712"/>
      <c r="S11" s="283"/>
      <c r="T11" s="283"/>
    </row>
    <row r="12" spans="1:20" ht="17.25" customHeight="1">
      <c r="A12" s="219"/>
      <c r="B12" s="288">
        <f>'1. Facility'!B13</f>
        <v>6</v>
      </c>
      <c r="C12" s="289">
        <f t="shared" si="0"/>
      </c>
      <c r="D12" s="284"/>
      <c r="E12" s="284"/>
      <c r="F12" s="284"/>
      <c r="G12" s="99" t="s">
        <v>356</v>
      </c>
      <c r="H12" s="100" t="s">
        <v>355</v>
      </c>
      <c r="I12" s="284"/>
      <c r="J12" s="303"/>
      <c r="K12" s="690"/>
      <c r="L12" s="691"/>
      <c r="M12" s="691"/>
      <c r="N12" s="692"/>
      <c r="O12" s="283"/>
      <c r="P12" s="712"/>
      <c r="Q12" s="712"/>
      <c r="R12" s="712"/>
      <c r="S12" s="283"/>
      <c r="T12" s="283"/>
    </row>
    <row r="13" spans="1:20" ht="17.25" customHeight="1">
      <c r="A13" s="219"/>
      <c r="B13" s="288">
        <f>'1. Facility'!B14</f>
        <v>7</v>
      </c>
      <c r="C13" s="289">
        <f t="shared" si="0"/>
      </c>
      <c r="D13" s="284"/>
      <c r="E13" s="284"/>
      <c r="F13" s="284"/>
      <c r="G13" s="99" t="s">
        <v>357</v>
      </c>
      <c r="H13" s="101" t="s">
        <v>358</v>
      </c>
      <c r="I13" s="284"/>
      <c r="J13" s="303"/>
      <c r="K13" s="690"/>
      <c r="L13" s="691"/>
      <c r="M13" s="691"/>
      <c r="N13" s="692"/>
      <c r="O13" s="283"/>
      <c r="P13" s="712"/>
      <c r="Q13" s="712"/>
      <c r="R13" s="712"/>
      <c r="S13" s="283"/>
      <c r="T13" s="283"/>
    </row>
    <row r="14" spans="1:20" ht="17.25" customHeight="1">
      <c r="A14" s="219"/>
      <c r="B14" s="288">
        <f>'1. Facility'!B15</f>
        <v>8</v>
      </c>
      <c r="C14" s="289">
        <f t="shared" si="0"/>
      </c>
      <c r="D14" s="284"/>
      <c r="E14" s="284"/>
      <c r="F14" s="284"/>
      <c r="G14" s="99" t="s">
        <v>359</v>
      </c>
      <c r="H14" s="102" t="s">
        <v>360</v>
      </c>
      <c r="I14" s="284"/>
      <c r="J14" s="303"/>
      <c r="K14" s="690"/>
      <c r="L14" s="691"/>
      <c r="M14" s="691"/>
      <c r="N14" s="692"/>
      <c r="O14" s="283"/>
      <c r="P14" s="712"/>
      <c r="Q14" s="712"/>
      <c r="R14" s="712"/>
      <c r="S14" s="283"/>
      <c r="T14" s="283"/>
    </row>
    <row r="15" spans="1:20" ht="17.25" customHeight="1">
      <c r="A15" s="219"/>
      <c r="B15" s="288">
        <f>'1. Facility'!B16</f>
        <v>9</v>
      </c>
      <c r="C15" s="289">
        <f t="shared" si="0"/>
      </c>
      <c r="D15" s="284"/>
      <c r="E15" s="284"/>
      <c r="F15" s="284"/>
      <c r="G15" s="99" t="s">
        <v>362</v>
      </c>
      <c r="H15" s="99" t="s">
        <v>363</v>
      </c>
      <c r="I15" s="284"/>
      <c r="J15" s="303"/>
      <c r="K15" s="690"/>
      <c r="L15" s="691"/>
      <c r="M15" s="691"/>
      <c r="N15" s="692"/>
      <c r="O15" s="283"/>
      <c r="P15" s="712"/>
      <c r="Q15" s="712"/>
      <c r="R15" s="712"/>
      <c r="S15" s="283"/>
      <c r="T15" s="283"/>
    </row>
    <row r="16" spans="1:20" ht="17.25" customHeight="1">
      <c r="A16" s="219"/>
      <c r="B16" s="288">
        <f>'1. Facility'!B17</f>
        <v>10</v>
      </c>
      <c r="C16" s="289">
        <f t="shared" si="0"/>
      </c>
      <c r="D16" s="284"/>
      <c r="E16" s="284"/>
      <c r="F16" s="284"/>
      <c r="G16" s="219"/>
      <c r="H16" s="219"/>
      <c r="I16" s="284"/>
      <c r="J16" s="303"/>
      <c r="K16" s="690"/>
      <c r="L16" s="691"/>
      <c r="M16" s="691"/>
      <c r="N16" s="692"/>
      <c r="O16" s="283"/>
      <c r="P16" s="283"/>
      <c r="Q16" s="283"/>
      <c r="R16" s="283"/>
      <c r="S16" s="283"/>
      <c r="T16" s="283"/>
    </row>
    <row r="17" spans="1:20" ht="57.75" customHeight="1">
      <c r="A17" s="219"/>
      <c r="B17" s="115"/>
      <c r="C17" s="290"/>
      <c r="D17" s="284"/>
      <c r="E17" s="284"/>
      <c r="F17" s="616" t="s">
        <v>548</v>
      </c>
      <c r="G17" s="561"/>
      <c r="H17" s="561"/>
      <c r="I17" s="561"/>
      <c r="J17" s="710" t="s">
        <v>549</v>
      </c>
      <c r="K17" s="710"/>
      <c r="L17" s="284"/>
      <c r="M17" s="710" t="s">
        <v>550</v>
      </c>
      <c r="N17" s="711"/>
      <c r="O17" s="283"/>
      <c r="P17" s="283"/>
      <c r="Q17" s="283"/>
      <c r="R17" s="283"/>
      <c r="S17" s="283"/>
      <c r="T17" s="283"/>
    </row>
    <row r="18" spans="2:20" ht="12.75">
      <c r="B18" s="624" t="s">
        <v>145</v>
      </c>
      <c r="C18" s="624"/>
      <c r="D18" s="624"/>
      <c r="E18" s="291"/>
      <c r="F18" s="291"/>
      <c r="G18" s="291"/>
      <c r="H18" s="291"/>
      <c r="I18" s="291"/>
      <c r="J18" s="291"/>
      <c r="K18" s="291"/>
      <c r="L18" s="291"/>
      <c r="M18" s="291"/>
      <c r="N18" s="291"/>
      <c r="O18" s="291"/>
      <c r="P18" s="291"/>
      <c r="Q18" s="291"/>
      <c r="R18" s="291"/>
      <c r="S18" s="291"/>
      <c r="T18" s="291"/>
    </row>
    <row r="19" spans="2:20" ht="12.75">
      <c r="B19" s="196"/>
      <c r="C19" s="196"/>
      <c r="D19" s="196" t="s">
        <v>33</v>
      </c>
      <c r="E19" s="292" t="s">
        <v>34</v>
      </c>
      <c r="F19" s="291"/>
      <c r="G19" s="291"/>
      <c r="H19" s="291"/>
      <c r="I19" s="291"/>
      <c r="J19" s="291"/>
      <c r="K19" s="291"/>
      <c r="L19" s="291"/>
      <c r="M19" s="291"/>
      <c r="N19" s="291"/>
      <c r="O19" s="291"/>
      <c r="P19" s="291"/>
      <c r="Q19" s="291"/>
      <c r="R19" s="625" t="s">
        <v>35</v>
      </c>
      <c r="S19" s="625"/>
      <c r="T19" s="291"/>
    </row>
    <row r="20" spans="1:52" s="74" customFormat="1" ht="15.75">
      <c r="A20" s="88"/>
      <c r="B20" s="293" t="s">
        <v>8</v>
      </c>
      <c r="C20" s="293" t="s">
        <v>9</v>
      </c>
      <c r="D20" s="293" t="s">
        <v>13</v>
      </c>
      <c r="E20" s="293" t="s">
        <v>38</v>
      </c>
      <c r="F20" s="293" t="s">
        <v>10</v>
      </c>
      <c r="G20" s="293" t="s">
        <v>14</v>
      </c>
      <c r="H20" s="293" t="s">
        <v>11</v>
      </c>
      <c r="I20" s="293" t="s">
        <v>56</v>
      </c>
      <c r="J20" s="293" t="s">
        <v>12</v>
      </c>
      <c r="K20" s="293" t="s">
        <v>15</v>
      </c>
      <c r="L20" s="293" t="s">
        <v>39</v>
      </c>
      <c r="M20" s="94" t="s">
        <v>40</v>
      </c>
      <c r="N20" s="94" t="s">
        <v>41</v>
      </c>
      <c r="O20" s="94" t="s">
        <v>57</v>
      </c>
      <c r="P20" s="94" t="s">
        <v>42</v>
      </c>
      <c r="Q20" s="94" t="s">
        <v>43</v>
      </c>
      <c r="R20" s="94" t="s">
        <v>44</v>
      </c>
      <c r="S20" s="94" t="s">
        <v>45</v>
      </c>
      <c r="T20" s="94" t="s">
        <v>60</v>
      </c>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row>
    <row r="21" spans="1:52" s="74" customFormat="1" ht="99" customHeight="1">
      <c r="A21" s="88"/>
      <c r="B21" s="685" t="s">
        <v>83</v>
      </c>
      <c r="C21" s="685" t="s">
        <v>116</v>
      </c>
      <c r="D21" s="685" t="s">
        <v>120</v>
      </c>
      <c r="E21" s="685" t="s">
        <v>127</v>
      </c>
      <c r="F21" s="685" t="s">
        <v>130</v>
      </c>
      <c r="G21" s="420" t="s">
        <v>147</v>
      </c>
      <c r="H21" s="421" t="s">
        <v>148</v>
      </c>
      <c r="I21" s="422" t="s">
        <v>128</v>
      </c>
      <c r="J21" s="423" t="s">
        <v>129</v>
      </c>
      <c r="K21" s="685" t="s">
        <v>117</v>
      </c>
      <c r="L21" s="418" t="s">
        <v>118</v>
      </c>
      <c r="M21" s="418" t="s">
        <v>119</v>
      </c>
      <c r="N21" s="419" t="s">
        <v>490</v>
      </c>
      <c r="O21" s="419" t="s">
        <v>124</v>
      </c>
      <c r="P21" s="419" t="s">
        <v>489</v>
      </c>
      <c r="Q21" s="419" t="s">
        <v>135</v>
      </c>
      <c r="R21" s="687" t="s">
        <v>90</v>
      </c>
      <c r="S21" s="687" t="s">
        <v>76</v>
      </c>
      <c r="T21" s="579" t="s">
        <v>75</v>
      </c>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row>
    <row r="22" spans="1:52" s="74" customFormat="1" ht="72" customHeight="1">
      <c r="A22" s="88"/>
      <c r="B22" s="686"/>
      <c r="C22" s="686"/>
      <c r="D22" s="686"/>
      <c r="E22" s="686"/>
      <c r="F22" s="686"/>
      <c r="G22" s="424" t="s">
        <v>487</v>
      </c>
      <c r="H22" s="427" t="s">
        <v>528</v>
      </c>
      <c r="I22" s="428" t="s">
        <v>526</v>
      </c>
      <c r="J22" s="425" t="s">
        <v>488</v>
      </c>
      <c r="K22" s="689"/>
      <c r="L22" s="429" t="s">
        <v>527</v>
      </c>
      <c r="M22" s="429" t="s">
        <v>526</v>
      </c>
      <c r="N22" s="426" t="s">
        <v>524</v>
      </c>
      <c r="O22" s="429" t="s">
        <v>525</v>
      </c>
      <c r="P22" s="426" t="s">
        <v>491</v>
      </c>
      <c r="Q22" s="426" t="s">
        <v>492</v>
      </c>
      <c r="R22" s="688"/>
      <c r="S22" s="688"/>
      <c r="T22" s="693"/>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row>
    <row r="23" spans="1:52" s="74" customFormat="1" ht="19.5" customHeight="1">
      <c r="A23" s="88"/>
      <c r="B23" s="97">
        <f>B7</f>
        <v>1</v>
      </c>
      <c r="C23" s="213" t="s">
        <v>25</v>
      </c>
      <c r="D23" s="302">
        <v>5000</v>
      </c>
      <c r="E23" s="302">
        <v>5</v>
      </c>
      <c r="F23" s="294" t="s">
        <v>126</v>
      </c>
      <c r="G23" s="295">
        <f>D23*(E23/100)*2000</f>
        <v>500000</v>
      </c>
      <c r="H23" s="296">
        <v>0.87</v>
      </c>
      <c r="I23" s="296">
        <v>100</v>
      </c>
      <c r="J23" s="297">
        <f>(G23*(44/12)*H23*(I23/100))/2000</f>
        <v>797.5</v>
      </c>
      <c r="K23" s="218" t="s">
        <v>79</v>
      </c>
      <c r="L23" s="298">
        <v>4</v>
      </c>
      <c r="M23" s="298">
        <v>0.02</v>
      </c>
      <c r="N23" s="299">
        <f>L23*M23*D23/2000</f>
        <v>0.2</v>
      </c>
      <c r="O23" s="298">
        <f>$H$9</f>
        <v>265</v>
      </c>
      <c r="P23" s="299">
        <f>N23*O23</f>
        <v>53</v>
      </c>
      <c r="Q23" s="299">
        <f aca="true" t="shared" si="1" ref="Q23:Q32">J23+P23</f>
        <v>850.5</v>
      </c>
      <c r="R23" s="301"/>
      <c r="S23" s="301"/>
      <c r="T23" s="301" t="s">
        <v>91</v>
      </c>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row>
    <row r="24" spans="1:52" s="74" customFormat="1" ht="17.25" customHeight="1">
      <c r="A24" s="88"/>
      <c r="B24" s="97">
        <f aca="true" t="shared" si="2" ref="B24:B32">B8</f>
        <v>2</v>
      </c>
      <c r="C24" s="213" t="s">
        <v>25</v>
      </c>
      <c r="D24" s="300">
        <v>4000</v>
      </c>
      <c r="E24" s="300">
        <v>5</v>
      </c>
      <c r="F24" s="294" t="s">
        <v>126</v>
      </c>
      <c r="G24" s="295">
        <f>D24*(E24/100)*2000</f>
        <v>400000</v>
      </c>
      <c r="H24" s="296">
        <v>0.87</v>
      </c>
      <c r="I24" s="296">
        <v>100</v>
      </c>
      <c r="J24" s="297">
        <f aca="true" t="shared" si="3" ref="J24:J32">(G24*(44/12)*H24*(I24/100))/2000</f>
        <v>637.9999999999999</v>
      </c>
      <c r="K24" s="218" t="s">
        <v>79</v>
      </c>
      <c r="L24" s="298">
        <v>4</v>
      </c>
      <c r="M24" s="298">
        <v>0.02</v>
      </c>
      <c r="N24" s="299">
        <f aca="true" t="shared" si="4" ref="N24:N32">L24*M24*D24/2000</f>
        <v>0.16</v>
      </c>
      <c r="O24" s="298">
        <f aca="true" t="shared" si="5" ref="O24:O32">$H$9</f>
        <v>265</v>
      </c>
      <c r="P24" s="299">
        <f aca="true" t="shared" si="6" ref="P24:P32">N24*O24</f>
        <v>42.4</v>
      </c>
      <c r="Q24" s="299">
        <f t="shared" si="1"/>
        <v>680.3999999999999</v>
      </c>
      <c r="R24" s="301"/>
      <c r="S24" s="301"/>
      <c r="T24" s="301" t="s">
        <v>91</v>
      </c>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row>
    <row r="25" spans="1:52" s="74" customFormat="1" ht="20.25" customHeight="1">
      <c r="A25" s="88"/>
      <c r="B25" s="97">
        <f t="shared" si="2"/>
        <v>3</v>
      </c>
      <c r="C25" s="213" t="s">
        <v>25</v>
      </c>
      <c r="D25" s="300">
        <v>3567</v>
      </c>
      <c r="E25" s="300">
        <v>5</v>
      </c>
      <c r="F25" s="294" t="s">
        <v>126</v>
      </c>
      <c r="G25" s="295">
        <f>D25*(E25/100)*2000</f>
        <v>356700.00000000006</v>
      </c>
      <c r="H25" s="296">
        <v>0.87</v>
      </c>
      <c r="I25" s="296">
        <v>100</v>
      </c>
      <c r="J25" s="297">
        <f t="shared" si="3"/>
        <v>568.9365000000001</v>
      </c>
      <c r="K25" s="218" t="s">
        <v>79</v>
      </c>
      <c r="L25" s="298">
        <v>4</v>
      </c>
      <c r="M25" s="298">
        <v>0.02</v>
      </c>
      <c r="N25" s="299">
        <f t="shared" si="4"/>
        <v>0.14268</v>
      </c>
      <c r="O25" s="298">
        <f t="shared" si="5"/>
        <v>265</v>
      </c>
      <c r="P25" s="299">
        <f t="shared" si="6"/>
        <v>37.8102</v>
      </c>
      <c r="Q25" s="299">
        <f t="shared" si="1"/>
        <v>606.7467000000001</v>
      </c>
      <c r="R25" s="301"/>
      <c r="S25" s="301"/>
      <c r="T25" s="301" t="s">
        <v>91</v>
      </c>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row>
    <row r="26" spans="1:52" s="74" customFormat="1" ht="21" customHeight="1">
      <c r="A26" s="88"/>
      <c r="B26" s="97">
        <f t="shared" si="2"/>
        <v>4</v>
      </c>
      <c r="C26" s="213" t="s">
        <v>25</v>
      </c>
      <c r="D26" s="300">
        <v>233</v>
      </c>
      <c r="E26" s="300">
        <v>5</v>
      </c>
      <c r="F26" s="294" t="s">
        <v>126</v>
      </c>
      <c r="G26" s="295">
        <f>D26*(E26/100)*2000</f>
        <v>23300</v>
      </c>
      <c r="H26" s="296">
        <v>0.87</v>
      </c>
      <c r="I26" s="296">
        <v>100</v>
      </c>
      <c r="J26" s="297">
        <f t="shared" si="3"/>
        <v>37.1635</v>
      </c>
      <c r="K26" s="218" t="s">
        <v>79</v>
      </c>
      <c r="L26" s="298">
        <v>4</v>
      </c>
      <c r="M26" s="298">
        <v>0.02</v>
      </c>
      <c r="N26" s="299">
        <f t="shared" si="4"/>
        <v>0.00932</v>
      </c>
      <c r="O26" s="298">
        <f t="shared" si="5"/>
        <v>265</v>
      </c>
      <c r="P26" s="299">
        <f t="shared" si="6"/>
        <v>2.4698</v>
      </c>
      <c r="Q26" s="299">
        <f t="shared" si="1"/>
        <v>39.6333</v>
      </c>
      <c r="R26" s="301"/>
      <c r="S26" s="301"/>
      <c r="T26" s="301" t="s">
        <v>91</v>
      </c>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row>
    <row r="27" spans="1:52" s="74" customFormat="1" ht="12.75">
      <c r="A27" s="88"/>
      <c r="B27" s="97">
        <f t="shared" si="2"/>
        <v>5</v>
      </c>
      <c r="C27" s="213" t="s">
        <v>25</v>
      </c>
      <c r="D27" s="301"/>
      <c r="E27" s="301"/>
      <c r="F27" s="294" t="s">
        <v>126</v>
      </c>
      <c r="G27" s="295">
        <f aca="true" t="shared" si="7" ref="G27:G32">D27*(E27/100)*2000</f>
        <v>0</v>
      </c>
      <c r="H27" s="296">
        <v>0.87</v>
      </c>
      <c r="I27" s="296">
        <v>100</v>
      </c>
      <c r="J27" s="297">
        <f t="shared" si="3"/>
        <v>0</v>
      </c>
      <c r="K27" s="218" t="s">
        <v>79</v>
      </c>
      <c r="L27" s="298">
        <v>4</v>
      </c>
      <c r="M27" s="298">
        <v>0.02</v>
      </c>
      <c r="N27" s="299">
        <f t="shared" si="4"/>
        <v>0</v>
      </c>
      <c r="O27" s="298">
        <f t="shared" si="5"/>
        <v>265</v>
      </c>
      <c r="P27" s="299">
        <f t="shared" si="6"/>
        <v>0</v>
      </c>
      <c r="Q27" s="299">
        <f t="shared" si="1"/>
        <v>0</v>
      </c>
      <c r="R27" s="301"/>
      <c r="S27" s="301"/>
      <c r="T27" s="301" t="s">
        <v>91</v>
      </c>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row>
    <row r="28" spans="2:20" ht="12.75">
      <c r="B28" s="97">
        <f t="shared" si="2"/>
        <v>6</v>
      </c>
      <c r="C28" s="213" t="s">
        <v>25</v>
      </c>
      <c r="D28" s="204"/>
      <c r="E28" s="204"/>
      <c r="F28" s="294" t="s">
        <v>126</v>
      </c>
      <c r="G28" s="295">
        <f t="shared" si="7"/>
        <v>0</v>
      </c>
      <c r="H28" s="296">
        <v>0.87</v>
      </c>
      <c r="I28" s="296">
        <v>100</v>
      </c>
      <c r="J28" s="297">
        <f t="shared" si="3"/>
        <v>0</v>
      </c>
      <c r="K28" s="218" t="s">
        <v>79</v>
      </c>
      <c r="L28" s="298">
        <v>4</v>
      </c>
      <c r="M28" s="298">
        <v>0.02</v>
      </c>
      <c r="N28" s="299">
        <f t="shared" si="4"/>
        <v>0</v>
      </c>
      <c r="O28" s="298">
        <f t="shared" si="5"/>
        <v>265</v>
      </c>
      <c r="P28" s="299">
        <f t="shared" si="6"/>
        <v>0</v>
      </c>
      <c r="Q28" s="299">
        <f t="shared" si="1"/>
        <v>0</v>
      </c>
      <c r="R28" s="204"/>
      <c r="S28" s="204"/>
      <c r="T28" s="301" t="s">
        <v>91</v>
      </c>
    </row>
    <row r="29" spans="2:20" ht="12.75">
      <c r="B29" s="97">
        <f t="shared" si="2"/>
        <v>7</v>
      </c>
      <c r="C29" s="213" t="s">
        <v>25</v>
      </c>
      <c r="D29" s="204"/>
      <c r="E29" s="204"/>
      <c r="F29" s="294" t="s">
        <v>126</v>
      </c>
      <c r="G29" s="295">
        <f t="shared" si="7"/>
        <v>0</v>
      </c>
      <c r="H29" s="296">
        <v>0.87</v>
      </c>
      <c r="I29" s="296">
        <v>100</v>
      </c>
      <c r="J29" s="297">
        <f t="shared" si="3"/>
        <v>0</v>
      </c>
      <c r="K29" s="218" t="s">
        <v>79</v>
      </c>
      <c r="L29" s="298">
        <v>4</v>
      </c>
      <c r="M29" s="298">
        <v>0.02</v>
      </c>
      <c r="N29" s="299">
        <f t="shared" si="4"/>
        <v>0</v>
      </c>
      <c r="O29" s="298">
        <f t="shared" si="5"/>
        <v>265</v>
      </c>
      <c r="P29" s="299">
        <f t="shared" si="6"/>
        <v>0</v>
      </c>
      <c r="Q29" s="299">
        <f t="shared" si="1"/>
        <v>0</v>
      </c>
      <c r="R29" s="204"/>
      <c r="S29" s="204"/>
      <c r="T29" s="301" t="s">
        <v>91</v>
      </c>
    </row>
    <row r="30" spans="2:20" ht="12.75">
      <c r="B30" s="97">
        <f t="shared" si="2"/>
        <v>8</v>
      </c>
      <c r="C30" s="213" t="s">
        <v>25</v>
      </c>
      <c r="D30" s="204"/>
      <c r="E30" s="204"/>
      <c r="F30" s="294" t="s">
        <v>126</v>
      </c>
      <c r="G30" s="295">
        <f t="shared" si="7"/>
        <v>0</v>
      </c>
      <c r="H30" s="296">
        <v>0.87</v>
      </c>
      <c r="I30" s="296">
        <v>100</v>
      </c>
      <c r="J30" s="297">
        <f t="shared" si="3"/>
        <v>0</v>
      </c>
      <c r="K30" s="218" t="s">
        <v>79</v>
      </c>
      <c r="L30" s="298">
        <v>4</v>
      </c>
      <c r="M30" s="298">
        <v>0.02</v>
      </c>
      <c r="N30" s="299">
        <f t="shared" si="4"/>
        <v>0</v>
      </c>
      <c r="O30" s="298">
        <f t="shared" si="5"/>
        <v>265</v>
      </c>
      <c r="P30" s="299">
        <f t="shared" si="6"/>
        <v>0</v>
      </c>
      <c r="Q30" s="299">
        <f t="shared" si="1"/>
        <v>0</v>
      </c>
      <c r="R30" s="204"/>
      <c r="S30" s="204"/>
      <c r="T30" s="301" t="s">
        <v>91</v>
      </c>
    </row>
    <row r="31" spans="2:20" ht="12.75">
      <c r="B31" s="97">
        <f t="shared" si="2"/>
        <v>9</v>
      </c>
      <c r="C31" s="213" t="s">
        <v>25</v>
      </c>
      <c r="D31" s="204"/>
      <c r="E31" s="204"/>
      <c r="F31" s="294" t="s">
        <v>126</v>
      </c>
      <c r="G31" s="295">
        <f t="shared" si="7"/>
        <v>0</v>
      </c>
      <c r="H31" s="296">
        <v>0.87</v>
      </c>
      <c r="I31" s="296">
        <v>100</v>
      </c>
      <c r="J31" s="297">
        <f t="shared" si="3"/>
        <v>0</v>
      </c>
      <c r="K31" s="218" t="s">
        <v>79</v>
      </c>
      <c r="L31" s="298">
        <v>4</v>
      </c>
      <c r="M31" s="298">
        <v>0.02</v>
      </c>
      <c r="N31" s="299">
        <f t="shared" si="4"/>
        <v>0</v>
      </c>
      <c r="O31" s="298">
        <f t="shared" si="5"/>
        <v>265</v>
      </c>
      <c r="P31" s="299">
        <f t="shared" si="6"/>
        <v>0</v>
      </c>
      <c r="Q31" s="299">
        <f t="shared" si="1"/>
        <v>0</v>
      </c>
      <c r="R31" s="204"/>
      <c r="S31" s="204"/>
      <c r="T31" s="301" t="s">
        <v>91</v>
      </c>
    </row>
    <row r="32" spans="2:20" ht="12.75">
      <c r="B32" s="97">
        <f t="shared" si="2"/>
        <v>10</v>
      </c>
      <c r="C32" s="213" t="s">
        <v>25</v>
      </c>
      <c r="D32" s="204"/>
      <c r="E32" s="204"/>
      <c r="F32" s="294" t="s">
        <v>476</v>
      </c>
      <c r="G32" s="295">
        <f t="shared" si="7"/>
        <v>0</v>
      </c>
      <c r="H32" s="296">
        <v>0.87</v>
      </c>
      <c r="I32" s="296">
        <v>100</v>
      </c>
      <c r="J32" s="297">
        <f t="shared" si="3"/>
        <v>0</v>
      </c>
      <c r="K32" s="218" t="s">
        <v>79</v>
      </c>
      <c r="L32" s="298">
        <v>4</v>
      </c>
      <c r="M32" s="298">
        <v>0.02</v>
      </c>
      <c r="N32" s="299">
        <f t="shared" si="4"/>
        <v>0</v>
      </c>
      <c r="O32" s="298">
        <f t="shared" si="5"/>
        <v>265</v>
      </c>
      <c r="P32" s="299">
        <f t="shared" si="6"/>
        <v>0</v>
      </c>
      <c r="Q32" s="299">
        <f t="shared" si="1"/>
        <v>0</v>
      </c>
      <c r="R32" s="204"/>
      <c r="S32" s="204"/>
      <c r="T32" s="301" t="s">
        <v>91</v>
      </c>
    </row>
    <row r="33" s="283" customFormat="1" ht="12.75"/>
    <row r="34" s="283" customFormat="1" ht="12.75"/>
    <row r="35" s="283" customFormat="1" ht="12.75"/>
    <row r="36" s="283" customFormat="1" ht="12.75"/>
    <row r="37" s="283" customFormat="1" ht="12.75"/>
    <row r="38" s="283" customFormat="1" ht="12.75"/>
    <row r="39" s="283" customFormat="1" ht="12.75"/>
    <row r="40" s="283" customFormat="1" ht="12.75"/>
    <row r="41" s="283" customFormat="1" ht="12.75"/>
    <row r="42" s="283" customFormat="1" ht="12.75"/>
    <row r="43" s="283" customFormat="1" ht="12.75"/>
    <row r="44" s="283" customFormat="1" ht="12.75"/>
    <row r="45" s="283" customFormat="1" ht="12.75"/>
    <row r="46" s="283" customFormat="1" ht="12.75"/>
    <row r="47" s="283" customFormat="1" ht="12.75"/>
    <row r="48" s="283" customFormat="1" ht="12.75"/>
    <row r="49" s="283" customFormat="1" ht="12.75"/>
    <row r="50" s="283" customFormat="1" ht="12.75"/>
    <row r="51" s="283" customFormat="1" ht="12.75"/>
    <row r="52" s="283" customFormat="1" ht="12.75"/>
    <row r="53" s="283" customFormat="1" ht="12.75"/>
    <row r="54" s="283" customFormat="1" ht="12.75"/>
    <row r="55" s="283" customFormat="1" ht="12.75"/>
    <row r="56" s="283" customFormat="1" ht="12.75"/>
    <row r="57" s="283" customFormat="1" ht="12.75"/>
    <row r="58" s="283" customFormat="1" ht="12.75"/>
    <row r="59" s="283" customFormat="1" ht="12.75"/>
    <row r="60" s="283" customFormat="1" ht="12.75"/>
    <row r="61" s="283" customFormat="1" ht="12.75"/>
    <row r="62" s="283" customFormat="1" ht="12.75"/>
    <row r="63" s="283" customFormat="1" ht="12.75"/>
    <row r="64" s="283" customFormat="1" ht="12.75"/>
    <row r="65" s="283" customFormat="1" ht="12.75"/>
    <row r="66" s="283" customFormat="1" ht="12.75"/>
    <row r="67" s="283" customFormat="1" ht="12.75"/>
    <row r="68" s="283" customFormat="1" ht="12.75"/>
    <row r="69" s="283" customFormat="1" ht="12.75"/>
    <row r="70" s="283" customFormat="1" ht="12.75"/>
    <row r="71" s="283" customFormat="1" ht="12.75"/>
    <row r="72" s="283" customFormat="1" ht="12.75"/>
    <row r="73" s="283" customFormat="1" ht="12.75"/>
    <row r="74" s="283" customFormat="1" ht="12.75"/>
    <row r="75" s="283" customFormat="1" ht="12.75"/>
    <row r="76" s="283" customFormat="1" ht="12.75"/>
    <row r="77" s="283" customFormat="1" ht="12.75"/>
    <row r="78" s="283" customFormat="1" ht="12.75"/>
    <row r="79" s="283" customFormat="1" ht="12.75"/>
    <row r="80" s="283" customFormat="1" ht="12.75"/>
    <row r="81" s="283" customFormat="1" ht="12.75"/>
    <row r="82" s="283" customFormat="1" ht="12.75"/>
    <row r="83" s="283" customFormat="1" ht="12.75"/>
    <row r="84" s="283" customFormat="1" ht="12.75"/>
    <row r="85" s="283" customFormat="1" ht="12.75"/>
    <row r="86" s="283" customFormat="1" ht="12.75"/>
    <row r="87" s="283" customFormat="1" ht="12.75"/>
    <row r="88" s="283" customFormat="1" ht="12.75"/>
    <row r="89" s="283" customFormat="1" ht="12.75"/>
    <row r="90" s="283" customFormat="1" ht="12.75"/>
    <row r="91" s="283" customFormat="1" ht="12.75"/>
    <row r="92" s="283" customFormat="1" ht="12.75"/>
    <row r="93" s="283" customFormat="1" ht="12.75"/>
    <row r="94" s="283" customFormat="1" ht="12.75"/>
    <row r="95" s="283" customFormat="1" ht="12.75"/>
    <row r="96" s="283" customFormat="1" ht="12.75"/>
    <row r="97" s="283" customFormat="1" ht="12.75"/>
    <row r="98" s="283" customFormat="1" ht="12.75"/>
    <row r="99" s="283" customFormat="1" ht="12.75"/>
    <row r="100" s="283" customFormat="1" ht="12.75"/>
    <row r="101" s="283" customFormat="1" ht="12.75"/>
    <row r="102" s="283" customFormat="1" ht="12.75"/>
    <row r="103" s="283" customFormat="1" ht="12.75"/>
    <row r="104" s="283" customFormat="1" ht="12.75"/>
    <row r="105" s="283" customFormat="1" ht="12.75"/>
    <row r="106" s="283" customFormat="1" ht="12.75"/>
    <row r="107" s="283" customFormat="1" ht="12.75"/>
    <row r="108" s="283" customFormat="1" ht="12.75"/>
    <row r="109" s="283" customFormat="1" ht="12.75"/>
    <row r="110" s="283" customFormat="1" ht="12.75"/>
    <row r="111" s="283" customFormat="1" ht="12.75"/>
    <row r="112" s="283" customFormat="1" ht="12.75"/>
    <row r="113" s="283" customFormat="1" ht="12.75"/>
    <row r="114" s="283" customFormat="1" ht="12.75"/>
    <row r="115" s="283" customFormat="1" ht="12.75"/>
    <row r="116" s="283" customFormat="1" ht="12.75"/>
    <row r="117" s="283" customFormat="1" ht="12.75"/>
    <row r="118" s="283" customFormat="1" ht="12.75"/>
    <row r="119" s="283" customFormat="1" ht="12.75"/>
    <row r="120" s="283" customFormat="1" ht="12.75"/>
    <row r="121" s="283" customFormat="1" ht="12.75"/>
    <row r="122" s="283" customFormat="1" ht="12.75"/>
    <row r="123" s="283" customFormat="1" ht="12.75"/>
    <row r="124" s="283" customFormat="1" ht="12.75"/>
    <row r="125" s="283" customFormat="1" ht="12.75"/>
    <row r="126" s="283" customFormat="1" ht="12.75"/>
    <row r="127" s="283" customFormat="1" ht="12.75"/>
    <row r="128" s="283" customFormat="1" ht="12.75"/>
    <row r="129" s="283" customFormat="1" ht="12.75"/>
    <row r="130" s="283" customFormat="1" ht="12.75"/>
    <row r="131" s="283" customFormat="1" ht="12.75"/>
    <row r="132" s="283" customFormat="1" ht="12.75"/>
    <row r="133" s="283" customFormat="1" ht="12.75"/>
    <row r="134" s="283" customFormat="1" ht="12.75"/>
    <row r="135" s="283" customFormat="1" ht="12.75"/>
    <row r="136" s="283" customFormat="1" ht="12.75"/>
    <row r="137" s="283" customFormat="1" ht="12.75"/>
    <row r="138" s="283" customFormat="1" ht="12.75"/>
    <row r="139" s="283" customFormat="1" ht="12.75"/>
    <row r="140" s="283" customFormat="1" ht="12.75"/>
    <row r="141" s="283" customFormat="1" ht="12.75"/>
    <row r="142" s="283" customFormat="1" ht="12.75"/>
    <row r="143" s="283" customFormat="1" ht="12.75"/>
    <row r="144" s="283" customFormat="1" ht="12.75"/>
    <row r="145" s="283" customFormat="1" ht="12.75"/>
    <row r="146" s="283" customFormat="1" ht="12.75"/>
    <row r="147" s="283" customFormat="1" ht="12.75"/>
    <row r="148" s="283" customFormat="1" ht="12.75"/>
    <row r="149" s="283" customFormat="1" ht="12.75"/>
    <row r="150" s="283" customFormat="1" ht="12.75"/>
    <row r="151" s="283" customFormat="1" ht="12.75"/>
    <row r="152" s="283" customFormat="1" ht="12.75"/>
    <row r="153" s="283" customFormat="1" ht="12.75"/>
    <row r="154" s="283" customFormat="1" ht="12.75"/>
    <row r="155" s="283" customFormat="1" ht="12.75"/>
    <row r="156" s="283" customFormat="1" ht="12.75"/>
    <row r="157" s="283" customFormat="1" ht="12.75"/>
    <row r="158" s="283" customFormat="1" ht="12.75"/>
    <row r="159" s="283" customFormat="1" ht="12.75"/>
    <row r="160" s="283" customFormat="1" ht="12.75"/>
    <row r="161" s="283" customFormat="1" ht="12.75"/>
    <row r="162" s="283" customFormat="1" ht="12.75"/>
    <row r="163" s="283" customFormat="1" ht="12.75"/>
    <row r="164" s="283" customFormat="1" ht="12.75"/>
    <row r="165" s="283" customFormat="1" ht="12.75"/>
    <row r="166" s="283" customFormat="1" ht="12.75"/>
    <row r="167" s="283" customFormat="1" ht="12.75"/>
    <row r="168" s="283" customFormat="1" ht="12.75"/>
    <row r="169" s="283" customFormat="1" ht="12.75"/>
    <row r="170" s="283" customFormat="1" ht="12.75"/>
    <row r="171" s="283" customFormat="1" ht="12.75"/>
    <row r="172" s="283" customFormat="1" ht="12.75"/>
    <row r="173" s="283" customFormat="1" ht="12.75"/>
    <row r="174" s="283" customFormat="1" ht="12.75"/>
    <row r="175" s="283" customFormat="1" ht="12.75"/>
    <row r="176" s="283" customFormat="1" ht="12.75"/>
    <row r="177" s="283" customFormat="1" ht="12.75"/>
    <row r="178" s="283" customFormat="1" ht="12.75"/>
    <row r="179" s="283" customFormat="1" ht="12.75"/>
    <row r="180" s="283" customFormat="1" ht="12.75"/>
    <row r="181" s="283" customFormat="1" ht="12.75"/>
    <row r="182" s="283" customFormat="1" ht="12.75"/>
    <row r="183" s="283" customFormat="1" ht="12.75"/>
    <row r="184" s="283" customFormat="1" ht="12.75"/>
    <row r="185" s="283" customFormat="1" ht="12.75"/>
    <row r="186" s="283" customFormat="1" ht="12.75"/>
    <row r="187" s="283" customFormat="1" ht="12.75"/>
    <row r="188" s="283" customFormat="1" ht="12.75"/>
    <row r="189" s="283" customFormat="1" ht="12.75"/>
    <row r="190" s="283" customFormat="1" ht="12.75"/>
    <row r="191" s="283" customFormat="1" ht="12.75"/>
    <row r="192" s="283" customFormat="1" ht="12.75"/>
    <row r="193" s="283" customFormat="1" ht="12.75"/>
    <row r="194" s="283" customFormat="1" ht="12.75"/>
    <row r="195" s="283" customFormat="1" ht="12.75"/>
    <row r="196" s="283" customFormat="1" ht="12.75"/>
    <row r="197" s="283" customFormat="1" ht="12.75"/>
    <row r="198" s="283" customFormat="1" ht="12.75"/>
    <row r="199" s="283" customFormat="1" ht="12.75"/>
    <row r="200" s="283" customFormat="1" ht="12.75"/>
    <row r="201" s="283" customFormat="1" ht="12.75"/>
    <row r="202" s="283" customFormat="1" ht="12.75"/>
    <row r="203" s="283" customFormat="1" ht="12.75"/>
    <row r="204" s="283" customFormat="1" ht="12.75"/>
    <row r="205" s="283" customFormat="1" ht="12.75"/>
    <row r="206" s="283" customFormat="1" ht="12.75"/>
  </sheetData>
  <sheetProtection/>
  <mergeCells count="34">
    <mergeCell ref="K6:N6"/>
    <mergeCell ref="F17:I17"/>
    <mergeCell ref="J17:K17"/>
    <mergeCell ref="M17:N17"/>
    <mergeCell ref="P10:R15"/>
    <mergeCell ref="K16:N16"/>
    <mergeCell ref="K12:N12"/>
    <mergeCell ref="K13:N13"/>
    <mergeCell ref="K14:N14"/>
    <mergeCell ref="K9:N9"/>
    <mergeCell ref="B18:D18"/>
    <mergeCell ref="A1:M1"/>
    <mergeCell ref="A2:L2"/>
    <mergeCell ref="A3:M3"/>
    <mergeCell ref="B5:C5"/>
    <mergeCell ref="G5:H5"/>
    <mergeCell ref="G11:H11"/>
    <mergeCell ref="J5:N5"/>
    <mergeCell ref="K15:N15"/>
    <mergeCell ref="A4:C4"/>
    <mergeCell ref="K10:N10"/>
    <mergeCell ref="K11:N11"/>
    <mergeCell ref="K7:N7"/>
    <mergeCell ref="K8:N8"/>
    <mergeCell ref="T21:T22"/>
    <mergeCell ref="R19:S19"/>
    <mergeCell ref="B21:B22"/>
    <mergeCell ref="C21:C22"/>
    <mergeCell ref="R21:R22"/>
    <mergeCell ref="S21:S22"/>
    <mergeCell ref="D21:D22"/>
    <mergeCell ref="E21:E22"/>
    <mergeCell ref="F21:F22"/>
    <mergeCell ref="K21:K22"/>
  </mergeCells>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E52"/>
  <sheetViews>
    <sheetView zoomScalePageLayoutView="0" workbookViewId="0" topLeftCell="A1">
      <selection activeCell="K23" sqref="K23"/>
    </sheetView>
  </sheetViews>
  <sheetFormatPr defaultColWidth="9.7109375" defaultRowHeight="12.75"/>
  <cols>
    <col min="1" max="1" width="1.8515625" style="285" customWidth="1"/>
    <col min="2" max="2" width="5.28125" style="318" customWidth="1"/>
    <col min="3" max="3" width="21.00390625" style="318" customWidth="1"/>
    <col min="4" max="4" width="14.57421875" style="318" customWidth="1"/>
    <col min="5" max="5" width="7.140625" style="318" customWidth="1"/>
    <col min="6" max="6" width="16.8515625" style="318" customWidth="1"/>
    <col min="7" max="7" width="11.140625" style="318" customWidth="1"/>
    <col min="8" max="8" width="15.421875" style="318" customWidth="1"/>
    <col min="9" max="9" width="13.8515625" style="318" customWidth="1"/>
    <col min="10" max="10" width="14.57421875" style="318" customWidth="1"/>
    <col min="11" max="11" width="11.8515625" style="318" customWidth="1"/>
    <col min="12" max="13" width="12.140625" style="318" customWidth="1"/>
    <col min="14" max="14" width="11.421875" style="285" customWidth="1"/>
    <col min="15" max="15" width="12.8515625" style="285" customWidth="1"/>
    <col min="16" max="30" width="9.7109375" style="285" customWidth="1"/>
    <col min="31" max="16384" width="9.7109375" style="318" customWidth="1"/>
  </cols>
  <sheetData>
    <row r="1" spans="1:16" s="219" customFormat="1" ht="24" customHeight="1">
      <c r="A1" s="694" t="s">
        <v>53</v>
      </c>
      <c r="B1" s="616"/>
      <c r="C1" s="616"/>
      <c r="D1" s="616"/>
      <c r="E1" s="616"/>
      <c r="F1" s="695"/>
      <c r="G1" s="742"/>
      <c r="H1" s="285"/>
      <c r="I1" s="617" t="s">
        <v>121</v>
      </c>
      <c r="J1" s="617"/>
      <c r="K1" s="617"/>
      <c r="L1" s="617"/>
      <c r="M1" s="617"/>
      <c r="N1" s="617"/>
      <c r="O1" s="617"/>
      <c r="P1" s="617"/>
    </row>
    <row r="2" spans="1:13" s="219" customFormat="1" ht="17.25" customHeight="1">
      <c r="A2" s="696" t="s">
        <v>651</v>
      </c>
      <c r="B2" s="697"/>
      <c r="C2" s="697"/>
      <c r="D2" s="697"/>
      <c r="E2" s="697"/>
      <c r="F2" s="285"/>
      <c r="G2" s="285"/>
      <c r="H2" s="285"/>
      <c r="I2" s="285"/>
      <c r="J2" s="285"/>
      <c r="K2" s="285"/>
      <c r="L2" s="285"/>
      <c r="M2" s="285"/>
    </row>
    <row r="3" spans="1:13" s="219" customFormat="1" ht="12" customHeight="1">
      <c r="A3" s="696" t="s">
        <v>630</v>
      </c>
      <c r="B3" s="698"/>
      <c r="C3" s="698"/>
      <c r="D3" s="698"/>
      <c r="E3" s="698"/>
      <c r="F3" s="698"/>
      <c r="G3" s="285"/>
      <c r="H3" s="285"/>
      <c r="I3" s="285"/>
      <c r="J3" s="285"/>
      <c r="K3" s="285"/>
      <c r="L3" s="285"/>
      <c r="M3" s="285"/>
    </row>
    <row r="4" spans="1:13" s="219" customFormat="1" ht="12" customHeight="1">
      <c r="A4" s="696" t="s">
        <v>643</v>
      </c>
      <c r="B4" s="706"/>
      <c r="C4" s="706"/>
      <c r="D4" s="284"/>
      <c r="E4" s="284"/>
      <c r="F4" s="284"/>
      <c r="G4" s="285"/>
      <c r="H4" s="285"/>
      <c r="I4" s="285"/>
      <c r="J4" s="285"/>
      <c r="K4" s="285"/>
      <c r="L4" s="285"/>
      <c r="M4" s="285"/>
    </row>
    <row r="5" spans="2:16" s="219" customFormat="1" ht="12" customHeight="1">
      <c r="B5" s="284"/>
      <c r="C5" s="740" t="s">
        <v>348</v>
      </c>
      <c r="D5" s="740"/>
      <c r="E5" s="284"/>
      <c r="F5" s="700" t="s">
        <v>337</v>
      </c>
      <c r="G5" s="701"/>
      <c r="H5" s="285"/>
      <c r="I5" s="745" t="s">
        <v>370</v>
      </c>
      <c r="J5" s="698"/>
      <c r="K5" s="698"/>
      <c r="L5" s="698"/>
      <c r="M5" s="698"/>
      <c r="N5" s="698"/>
      <c r="O5" s="698"/>
      <c r="P5" s="698"/>
    </row>
    <row r="6" spans="2:16" s="219" customFormat="1" ht="33" customHeight="1">
      <c r="B6" s="284"/>
      <c r="C6" s="304" t="s">
        <v>139</v>
      </c>
      <c r="D6" s="304" t="s">
        <v>347</v>
      </c>
      <c r="E6" s="284"/>
      <c r="F6" s="286" t="s">
        <v>335</v>
      </c>
      <c r="G6" s="287" t="s">
        <v>132</v>
      </c>
      <c r="H6" s="285"/>
      <c r="I6" s="698"/>
      <c r="J6" s="698"/>
      <c r="K6" s="698"/>
      <c r="L6" s="698"/>
      <c r="M6" s="698"/>
      <c r="N6" s="698"/>
      <c r="O6" s="698"/>
      <c r="P6" s="698"/>
    </row>
    <row r="7" spans="2:16" s="219" customFormat="1" ht="12" customHeight="1">
      <c r="B7" s="284"/>
      <c r="C7" s="305">
        <f>'1. Facility'!B8</f>
        <v>1</v>
      </c>
      <c r="D7" s="306">
        <f aca="true" t="shared" si="0" ref="D7:D16">M24</f>
        <v>2699.3286513560006</v>
      </c>
      <c r="E7" s="284"/>
      <c r="F7" s="201" t="s">
        <v>126</v>
      </c>
      <c r="G7" s="482">
        <v>1</v>
      </c>
      <c r="H7" s="285"/>
      <c r="I7" s="307" t="s">
        <v>351</v>
      </c>
      <c r="J7" s="743" t="s">
        <v>666</v>
      </c>
      <c r="K7" s="744"/>
      <c r="L7" s="744"/>
      <c r="M7" s="744"/>
      <c r="N7" s="744"/>
      <c r="O7" s="744"/>
      <c r="P7" s="744"/>
    </row>
    <row r="8" spans="2:16" s="219" customFormat="1" ht="14.25" customHeight="1">
      <c r="B8" s="284"/>
      <c r="C8" s="305">
        <f>'1. Facility'!B9</f>
        <v>2</v>
      </c>
      <c r="D8" s="306">
        <f t="shared" si="0"/>
      </c>
      <c r="E8" s="284"/>
      <c r="F8" s="201" t="s">
        <v>78</v>
      </c>
      <c r="G8" s="482">
        <v>28</v>
      </c>
      <c r="H8" s="285"/>
      <c r="I8" s="309"/>
      <c r="J8" s="309"/>
      <c r="K8" s="309"/>
      <c r="L8" s="309"/>
      <c r="M8" s="309"/>
      <c r="N8" s="309"/>
      <c r="O8" s="309"/>
      <c r="P8" s="309"/>
    </row>
    <row r="9" spans="2:16" s="219" customFormat="1" ht="12" customHeight="1">
      <c r="B9" s="284"/>
      <c r="C9" s="305">
        <f>'1. Facility'!B10</f>
        <v>3</v>
      </c>
      <c r="D9" s="306">
        <f t="shared" si="0"/>
      </c>
      <c r="E9" s="284"/>
      <c r="F9" s="201" t="s">
        <v>79</v>
      </c>
      <c r="G9" s="482">
        <v>265</v>
      </c>
      <c r="H9" s="285"/>
      <c r="I9" s="307" t="s">
        <v>352</v>
      </c>
      <c r="J9" s="743" t="s">
        <v>353</v>
      </c>
      <c r="K9" s="744"/>
      <c r="L9" s="744"/>
      <c r="M9" s="744"/>
      <c r="N9" s="744"/>
      <c r="O9" s="744"/>
      <c r="P9" s="309"/>
    </row>
    <row r="10" spans="2:16" s="219" customFormat="1" ht="12" customHeight="1">
      <c r="B10" s="284"/>
      <c r="C10" s="305">
        <f>'1. Facility'!B11</f>
        <v>4</v>
      </c>
      <c r="D10" s="306">
        <f t="shared" si="0"/>
      </c>
      <c r="E10" s="284"/>
      <c r="F10" s="117"/>
      <c r="G10" s="285"/>
      <c r="H10" s="285"/>
      <c r="I10" s="308"/>
      <c r="J10" s="743" t="s">
        <v>529</v>
      </c>
      <c r="K10" s="698"/>
      <c r="L10" s="698"/>
      <c r="M10" s="698"/>
      <c r="N10" s="698"/>
      <c r="O10" s="698"/>
      <c r="P10" s="698"/>
    </row>
    <row r="11" spans="2:16" s="219" customFormat="1" ht="12" customHeight="1">
      <c r="B11" s="284"/>
      <c r="C11" s="305">
        <f>'1. Facility'!B12</f>
        <v>5</v>
      </c>
      <c r="D11" s="306">
        <f t="shared" si="0"/>
      </c>
      <c r="E11" s="284"/>
      <c r="F11" s="702" t="s">
        <v>361</v>
      </c>
      <c r="G11" s="703"/>
      <c r="H11" s="285"/>
      <c r="I11" s="309"/>
      <c r="J11" s="746" t="s">
        <v>530</v>
      </c>
      <c r="K11" s="746"/>
      <c r="L11" s="746"/>
      <c r="M11" s="746"/>
      <c r="N11" s="746"/>
      <c r="O11" s="746"/>
      <c r="P11" s="309"/>
    </row>
    <row r="12" spans="2:16" s="219" customFormat="1" ht="12" customHeight="1">
      <c r="B12" s="284"/>
      <c r="C12" s="305">
        <f>'1. Facility'!B13</f>
        <v>6</v>
      </c>
      <c r="D12" s="306">
        <f t="shared" si="0"/>
      </c>
      <c r="E12" s="284"/>
      <c r="F12" s="99" t="s">
        <v>356</v>
      </c>
      <c r="G12" s="100" t="s">
        <v>355</v>
      </c>
      <c r="H12" s="285"/>
      <c r="I12" s="309"/>
      <c r="J12" s="746" t="s">
        <v>533</v>
      </c>
      <c r="K12" s="746"/>
      <c r="L12" s="746"/>
      <c r="M12" s="746"/>
      <c r="N12" s="746"/>
      <c r="O12" s="746"/>
      <c r="P12" s="309"/>
    </row>
    <row r="13" spans="2:16" s="219" customFormat="1" ht="12" customHeight="1">
      <c r="B13" s="284"/>
      <c r="C13" s="305">
        <f>'1. Facility'!B14</f>
        <v>7</v>
      </c>
      <c r="D13" s="306">
        <f t="shared" si="0"/>
      </c>
      <c r="E13" s="284"/>
      <c r="F13" s="99" t="s">
        <v>357</v>
      </c>
      <c r="G13" s="101" t="s">
        <v>358</v>
      </c>
      <c r="H13" s="285"/>
      <c r="I13" s="309"/>
      <c r="J13" s="746" t="s">
        <v>531</v>
      </c>
      <c r="K13" s="746"/>
      <c r="L13" s="746"/>
      <c r="M13" s="746"/>
      <c r="N13" s="746"/>
      <c r="O13" s="746"/>
      <c r="P13" s="309"/>
    </row>
    <row r="14" spans="2:16" s="219" customFormat="1" ht="12" customHeight="1">
      <c r="B14" s="284"/>
      <c r="C14" s="305">
        <f>'1. Facility'!B15</f>
        <v>8</v>
      </c>
      <c r="D14" s="306">
        <f t="shared" si="0"/>
      </c>
      <c r="E14" s="284"/>
      <c r="F14" s="99" t="s">
        <v>359</v>
      </c>
      <c r="G14" s="102" t="s">
        <v>360</v>
      </c>
      <c r="H14" s="285"/>
      <c r="I14" s="309"/>
      <c r="J14" s="309"/>
      <c r="K14" s="309"/>
      <c r="L14" s="309"/>
      <c r="M14" s="309"/>
      <c r="N14" s="309"/>
      <c r="O14" s="309"/>
      <c r="P14" s="309"/>
    </row>
    <row r="15" spans="2:16" s="219" customFormat="1" ht="12" customHeight="1">
      <c r="B15" s="284"/>
      <c r="C15" s="305">
        <f>'1. Facility'!B16</f>
        <v>9</v>
      </c>
      <c r="D15" s="306">
        <f t="shared" si="0"/>
      </c>
      <c r="E15" s="284"/>
      <c r="F15" s="99" t="s">
        <v>362</v>
      </c>
      <c r="G15" s="99" t="s">
        <v>363</v>
      </c>
      <c r="H15" s="285"/>
      <c r="I15" s="307" t="s">
        <v>354</v>
      </c>
      <c r="J15" s="743" t="s">
        <v>668</v>
      </c>
      <c r="K15" s="744"/>
      <c r="L15" s="744"/>
      <c r="M15" s="744"/>
      <c r="N15" s="744"/>
      <c r="O15" s="744"/>
      <c r="P15" s="309"/>
    </row>
    <row r="16" spans="2:16" s="219" customFormat="1" ht="12" customHeight="1">
      <c r="B16" s="284"/>
      <c r="C16" s="305">
        <f>'1. Facility'!B17</f>
        <v>10</v>
      </c>
      <c r="D16" s="306">
        <f t="shared" si="0"/>
      </c>
      <c r="E16" s="284"/>
      <c r="F16" s="309"/>
      <c r="G16" s="309"/>
      <c r="H16" s="285"/>
      <c r="I16" s="308"/>
      <c r="J16" s="743" t="s">
        <v>669</v>
      </c>
      <c r="K16" s="706"/>
      <c r="L16" s="706"/>
      <c r="M16" s="706"/>
      <c r="N16" s="706"/>
      <c r="O16" s="706"/>
      <c r="P16" s="309"/>
    </row>
    <row r="17" spans="2:13" s="219" customFormat="1" ht="81.75" customHeight="1">
      <c r="B17" s="284"/>
      <c r="C17" s="284"/>
      <c r="D17" s="284"/>
      <c r="E17" s="284"/>
      <c r="F17" s="754" t="s">
        <v>552</v>
      </c>
      <c r="G17" s="706"/>
      <c r="I17" s="445" t="s">
        <v>667</v>
      </c>
      <c r="J17" s="285"/>
      <c r="K17" s="285"/>
      <c r="L17" s="285"/>
      <c r="M17" s="285"/>
    </row>
    <row r="18" spans="2:16" s="219" customFormat="1" ht="12" customHeight="1">
      <c r="B18" s="310"/>
      <c r="C18" s="310"/>
      <c r="D18" s="741" t="s">
        <v>33</v>
      </c>
      <c r="E18" s="741"/>
      <c r="F18" s="311" t="s">
        <v>34</v>
      </c>
      <c r="G18" s="312"/>
      <c r="H18" s="312"/>
      <c r="I18" s="312"/>
      <c r="J18" s="312"/>
      <c r="K18" s="312"/>
      <c r="L18" s="312"/>
      <c r="M18" s="312"/>
      <c r="N18" s="747" t="s">
        <v>35</v>
      </c>
      <c r="O18" s="747"/>
      <c r="P18" s="313"/>
    </row>
    <row r="19" spans="1:16" s="317" customFormat="1" ht="18" customHeight="1">
      <c r="A19" s="314"/>
      <c r="B19" s="315" t="s">
        <v>8</v>
      </c>
      <c r="C19" s="315" t="s">
        <v>9</v>
      </c>
      <c r="D19" s="315" t="s">
        <v>13</v>
      </c>
      <c r="E19" s="315" t="s">
        <v>38</v>
      </c>
      <c r="F19" s="316" t="s">
        <v>10</v>
      </c>
      <c r="G19" s="316" t="s">
        <v>14</v>
      </c>
      <c r="H19" s="316" t="s">
        <v>11</v>
      </c>
      <c r="I19" s="316" t="s">
        <v>56</v>
      </c>
      <c r="J19" s="316" t="s">
        <v>12</v>
      </c>
      <c r="K19" s="316" t="s">
        <v>15</v>
      </c>
      <c r="L19" s="316" t="s">
        <v>39</v>
      </c>
      <c r="M19" s="316" t="s">
        <v>40</v>
      </c>
      <c r="N19" s="316" t="s">
        <v>41</v>
      </c>
      <c r="O19" s="316" t="s">
        <v>57</v>
      </c>
      <c r="P19" s="316" t="s">
        <v>42</v>
      </c>
    </row>
    <row r="20" spans="2:16" ht="26.25" customHeight="1">
      <c r="B20" s="721" t="s">
        <v>83</v>
      </c>
      <c r="C20" s="729" t="s">
        <v>49</v>
      </c>
      <c r="D20" s="734" t="s">
        <v>205</v>
      </c>
      <c r="E20" s="735"/>
      <c r="F20" s="721" t="s">
        <v>54</v>
      </c>
      <c r="G20" s="721" t="s">
        <v>88</v>
      </c>
      <c r="H20" s="721" t="s">
        <v>89</v>
      </c>
      <c r="I20" s="721" t="s">
        <v>86</v>
      </c>
      <c r="J20" s="721" t="s">
        <v>344</v>
      </c>
      <c r="K20" s="721" t="s">
        <v>87</v>
      </c>
      <c r="L20" s="718" t="s">
        <v>343</v>
      </c>
      <c r="M20" s="718" t="s">
        <v>345</v>
      </c>
      <c r="N20" s="748" t="s">
        <v>28</v>
      </c>
      <c r="O20" s="749" t="s">
        <v>76</v>
      </c>
      <c r="P20" s="716" t="s">
        <v>75</v>
      </c>
    </row>
    <row r="21" spans="2:16" ht="77.25" customHeight="1">
      <c r="B21" s="732"/>
      <c r="C21" s="730"/>
      <c r="D21" s="736"/>
      <c r="E21" s="737"/>
      <c r="F21" s="719"/>
      <c r="G21" s="719"/>
      <c r="H21" s="719"/>
      <c r="I21" s="719"/>
      <c r="J21" s="719"/>
      <c r="K21" s="719"/>
      <c r="L21" s="719"/>
      <c r="M21" s="720"/>
      <c r="N21" s="717"/>
      <c r="O21" s="717"/>
      <c r="P21" s="717"/>
    </row>
    <row r="22" spans="2:16" ht="101.25" customHeight="1">
      <c r="B22" s="732"/>
      <c r="C22" s="730"/>
      <c r="D22" s="736"/>
      <c r="E22" s="737"/>
      <c r="F22" s="319" t="s">
        <v>55</v>
      </c>
      <c r="G22" s="396" t="s">
        <v>670</v>
      </c>
      <c r="H22" s="319" t="s">
        <v>494</v>
      </c>
      <c r="I22" s="396" t="s">
        <v>671</v>
      </c>
      <c r="J22" s="319" t="s">
        <v>350</v>
      </c>
      <c r="K22" s="396" t="s">
        <v>671</v>
      </c>
      <c r="L22" s="320" t="s">
        <v>349</v>
      </c>
      <c r="M22" s="320" t="s">
        <v>346</v>
      </c>
      <c r="N22" s="717"/>
      <c r="O22" s="717"/>
      <c r="P22" s="717"/>
    </row>
    <row r="23" spans="2:16" ht="60" customHeight="1">
      <c r="B23" s="733"/>
      <c r="C23" s="731"/>
      <c r="D23" s="738"/>
      <c r="E23" s="739"/>
      <c r="F23" s="319" t="s">
        <v>85</v>
      </c>
      <c r="G23" s="321" t="s">
        <v>493</v>
      </c>
      <c r="H23" s="321" t="s">
        <v>534</v>
      </c>
      <c r="I23" s="321" t="s">
        <v>495</v>
      </c>
      <c r="J23" s="321" t="s">
        <v>535</v>
      </c>
      <c r="K23" s="321" t="s">
        <v>495</v>
      </c>
      <c r="L23" s="322" t="s">
        <v>536</v>
      </c>
      <c r="M23" s="322" t="s">
        <v>537</v>
      </c>
      <c r="N23" s="583"/>
      <c r="O23" s="583"/>
      <c r="P23" s="583"/>
    </row>
    <row r="24" spans="1:30" s="324" customFormat="1" ht="22.5" customHeight="1">
      <c r="A24" s="323"/>
      <c r="B24" s="404">
        <f>C7</f>
        <v>1</v>
      </c>
      <c r="C24" s="8"/>
      <c r="D24" s="8"/>
      <c r="E24" s="8"/>
      <c r="F24" s="8">
        <v>5260916</v>
      </c>
      <c r="G24" s="397">
        <v>1019.7</v>
      </c>
      <c r="H24" s="38">
        <f>IF(F24&gt;0,(F24/1000)*G24/2000,"")</f>
        <v>2682.2780226000004</v>
      </c>
      <c r="I24" s="400">
        <f>'6c. eGRID2007 Data'!H25</f>
        <v>99</v>
      </c>
      <c r="J24" s="37">
        <f>IF(F24&gt;0,(F24/1000000)*I24*$G$8/2000,"")</f>
        <v>7.291629576</v>
      </c>
      <c r="K24" s="400">
        <f>'6c. eGRID2007 Data'!I25</f>
        <v>14</v>
      </c>
      <c r="L24" s="37">
        <f>IF(F24&gt;0,(F24/1000000)*K24*$G$9/2000,"")</f>
        <v>9.758999179999998</v>
      </c>
      <c r="M24" s="37">
        <f>IF(F24&gt;0,H24+J24+L24,"")</f>
        <v>2699.3286513560006</v>
      </c>
      <c r="N24" s="9"/>
      <c r="O24" s="9"/>
      <c r="P24" s="9"/>
      <c r="Q24" s="323"/>
      <c r="R24" s="323"/>
      <c r="S24" s="323"/>
      <c r="T24" s="323"/>
      <c r="U24" s="323"/>
      <c r="V24" s="323"/>
      <c r="W24" s="323"/>
      <c r="X24" s="323"/>
      <c r="Y24" s="323"/>
      <c r="Z24" s="323"/>
      <c r="AA24" s="323"/>
      <c r="AB24" s="323"/>
      <c r="AC24" s="323"/>
      <c r="AD24" s="323"/>
    </row>
    <row r="25" spans="1:30" s="324" customFormat="1" ht="19.5" customHeight="1">
      <c r="A25" s="323"/>
      <c r="B25" s="404">
        <f aca="true" t="shared" si="1" ref="B25:B33">C8</f>
        <v>2</v>
      </c>
      <c r="C25" s="8"/>
      <c r="D25" s="8"/>
      <c r="E25" s="8"/>
      <c r="F25" s="8"/>
      <c r="G25" s="397"/>
      <c r="H25" s="38">
        <f>IF(F25&gt;0,(F25/1000)*G25/2000,"")</f>
      </c>
      <c r="I25" s="400"/>
      <c r="J25" s="37">
        <f>IF(F25&gt;0,(F25/1000000)*I25*$G$8/2000,"")</f>
      </c>
      <c r="K25" s="400"/>
      <c r="L25" s="37">
        <f>IF(F25&gt;0,(F25/1000000)*K25*$G$9/2000,"")</f>
      </c>
      <c r="M25" s="37">
        <f aca="true" t="shared" si="2" ref="M25:M32">IF(F25&gt;0,H25+J25+L25,"")</f>
      </c>
      <c r="N25" s="9"/>
      <c r="O25" s="9"/>
      <c r="P25" s="9"/>
      <c r="Q25" s="323"/>
      <c r="R25" s="323"/>
      <c r="S25" s="323"/>
      <c r="T25" s="323"/>
      <c r="U25" s="323"/>
      <c r="V25" s="323"/>
      <c r="W25" s="323"/>
      <c r="X25" s="323"/>
      <c r="Y25" s="323"/>
      <c r="Z25" s="323"/>
      <c r="AA25" s="323"/>
      <c r="AB25" s="323"/>
      <c r="AC25" s="323"/>
      <c r="AD25" s="323"/>
    </row>
    <row r="26" spans="1:30" s="324" customFormat="1" ht="19.5" customHeight="1">
      <c r="A26" s="323"/>
      <c r="B26" s="404">
        <f t="shared" si="1"/>
        <v>3</v>
      </c>
      <c r="C26" s="8"/>
      <c r="D26" s="8"/>
      <c r="E26" s="8"/>
      <c r="F26" s="8"/>
      <c r="G26" s="397"/>
      <c r="H26" s="38">
        <f>IF(F26&gt;0,(F26/1000)*G26/2000,"")</f>
      </c>
      <c r="I26" s="400"/>
      <c r="J26" s="37">
        <f>IF(F26&gt;0,(F26/1000000)*I26*$G$8/2000,"")</f>
      </c>
      <c r="K26" s="400"/>
      <c r="L26" s="37">
        <f>IF(F26&gt;0,(F26/1000000)*K26*$G$9/2000,"")</f>
      </c>
      <c r="M26" s="37">
        <f t="shared" si="2"/>
      </c>
      <c r="N26" s="9"/>
      <c r="O26" s="9"/>
      <c r="P26" s="9"/>
      <c r="Q26" s="323"/>
      <c r="R26" s="323"/>
      <c r="S26" s="323"/>
      <c r="T26" s="323"/>
      <c r="U26" s="323"/>
      <c r="V26" s="323"/>
      <c r="W26" s="323"/>
      <c r="X26" s="323"/>
      <c r="Y26" s="323"/>
      <c r="Z26" s="323"/>
      <c r="AA26" s="323"/>
      <c r="AB26" s="323"/>
      <c r="AC26" s="323"/>
      <c r="AD26" s="323"/>
    </row>
    <row r="27" spans="1:30" s="324" customFormat="1" ht="19.5" customHeight="1">
      <c r="A27" s="323"/>
      <c r="B27" s="404">
        <f t="shared" si="1"/>
        <v>4</v>
      </c>
      <c r="C27" s="8"/>
      <c r="D27" s="8"/>
      <c r="E27" s="8"/>
      <c r="F27" s="8"/>
      <c r="G27" s="397"/>
      <c r="H27" s="38">
        <f>IF(F27&gt;0,(F27/1000)*G27/2000,"")</f>
      </c>
      <c r="I27" s="400"/>
      <c r="J27" s="37">
        <f>IF(F27&gt;0,(F27/1000000)*I27*$G$8/2000,"")</f>
      </c>
      <c r="K27" s="400"/>
      <c r="L27" s="37">
        <f>IF(F27&gt;0,(F27/1000000)*K27*$G$9/2000,"")</f>
      </c>
      <c r="M27" s="37">
        <f t="shared" si="2"/>
      </c>
      <c r="N27" s="9"/>
      <c r="O27" s="9"/>
      <c r="P27" s="9"/>
      <c r="Q27" s="323"/>
      <c r="R27" s="323"/>
      <c r="S27" s="323"/>
      <c r="T27" s="323"/>
      <c r="U27" s="323"/>
      <c r="V27" s="323"/>
      <c r="W27" s="323"/>
      <c r="X27" s="323"/>
      <c r="Y27" s="323"/>
      <c r="Z27" s="323"/>
      <c r="AA27" s="323"/>
      <c r="AB27" s="323"/>
      <c r="AC27" s="323"/>
      <c r="AD27" s="323"/>
    </row>
    <row r="28" spans="1:30" s="324" customFormat="1" ht="19.5" customHeight="1">
      <c r="A28" s="323"/>
      <c r="B28" s="404">
        <f t="shared" si="1"/>
        <v>5</v>
      </c>
      <c r="C28" s="8"/>
      <c r="D28" s="8"/>
      <c r="E28" s="45"/>
      <c r="F28" s="45"/>
      <c r="G28" s="398"/>
      <c r="H28" s="46">
        <f aca="true" t="shared" si="3" ref="H28:H33">IF(F28&gt;0,F28*G28/2000,"")</f>
      </c>
      <c r="I28" s="401"/>
      <c r="J28" s="47">
        <f aca="true" t="shared" si="4" ref="J28:J33">IF(F28&gt;0,F28*I28*$G$8/2000,"")</f>
      </c>
      <c r="K28" s="401"/>
      <c r="L28" s="47">
        <f aca="true" t="shared" si="5" ref="L28:L33">IF(F28&gt;0,F28*K28*$G$9/2000,"")</f>
      </c>
      <c r="M28" s="47">
        <f t="shared" si="2"/>
      </c>
      <c r="N28" s="9"/>
      <c r="O28" s="9"/>
      <c r="P28" s="9"/>
      <c r="Q28" s="323"/>
      <c r="R28" s="323"/>
      <c r="S28" s="323"/>
      <c r="T28" s="323"/>
      <c r="U28" s="323"/>
      <c r="V28" s="323"/>
      <c r="W28" s="323"/>
      <c r="X28" s="323"/>
      <c r="Y28" s="323"/>
      <c r="Z28" s="323"/>
      <c r="AA28" s="323"/>
      <c r="AB28" s="323"/>
      <c r="AC28" s="323"/>
      <c r="AD28" s="323"/>
    </row>
    <row r="29" spans="1:30" s="324" customFormat="1" ht="19.5" customHeight="1">
      <c r="A29" s="323"/>
      <c r="B29" s="404">
        <f t="shared" si="1"/>
        <v>6</v>
      </c>
      <c r="C29" s="8"/>
      <c r="D29" s="8"/>
      <c r="E29" s="45"/>
      <c r="F29" s="45"/>
      <c r="G29" s="398"/>
      <c r="H29" s="46">
        <f t="shared" si="3"/>
      </c>
      <c r="I29" s="401"/>
      <c r="J29" s="47">
        <f t="shared" si="4"/>
      </c>
      <c r="K29" s="401"/>
      <c r="L29" s="47">
        <f t="shared" si="5"/>
      </c>
      <c r="M29" s="47">
        <f t="shared" si="2"/>
      </c>
      <c r="N29" s="9"/>
      <c r="O29" s="9"/>
      <c r="P29" s="9"/>
      <c r="Q29" s="323"/>
      <c r="R29" s="323"/>
      <c r="S29" s="323"/>
      <c r="T29" s="323"/>
      <c r="U29" s="323"/>
      <c r="V29" s="323"/>
      <c r="W29" s="323"/>
      <c r="X29" s="323"/>
      <c r="Y29" s="323"/>
      <c r="Z29" s="323"/>
      <c r="AA29" s="323"/>
      <c r="AB29" s="323"/>
      <c r="AC29" s="323"/>
      <c r="AD29" s="323"/>
    </row>
    <row r="30" spans="1:30" s="324" customFormat="1" ht="19.5" customHeight="1">
      <c r="A30" s="323"/>
      <c r="B30" s="404">
        <f t="shared" si="1"/>
        <v>7</v>
      </c>
      <c r="C30" s="8"/>
      <c r="D30" s="8"/>
      <c r="E30" s="45"/>
      <c r="F30" s="45"/>
      <c r="G30" s="398"/>
      <c r="H30" s="46">
        <f t="shared" si="3"/>
      </c>
      <c r="I30" s="401"/>
      <c r="J30" s="47">
        <f t="shared" si="4"/>
      </c>
      <c r="K30" s="401"/>
      <c r="L30" s="47">
        <f t="shared" si="5"/>
      </c>
      <c r="M30" s="47">
        <f t="shared" si="2"/>
      </c>
      <c r="N30" s="9"/>
      <c r="O30" s="9"/>
      <c r="P30" s="9"/>
      <c r="Q30" s="323"/>
      <c r="R30" s="323"/>
      <c r="S30" s="323"/>
      <c r="T30" s="323"/>
      <c r="U30" s="323"/>
      <c r="V30" s="323"/>
      <c r="W30" s="323"/>
      <c r="X30" s="323"/>
      <c r="Y30" s="323"/>
      <c r="Z30" s="323"/>
      <c r="AA30" s="323"/>
      <c r="AB30" s="323"/>
      <c r="AC30" s="323"/>
      <c r="AD30" s="323"/>
    </row>
    <row r="31" spans="1:30" s="324" customFormat="1" ht="19.5" customHeight="1">
      <c r="A31" s="323"/>
      <c r="B31" s="404">
        <f t="shared" si="1"/>
        <v>8</v>
      </c>
      <c r="C31" s="8"/>
      <c r="D31" s="8"/>
      <c r="E31" s="45"/>
      <c r="F31" s="45"/>
      <c r="G31" s="399"/>
      <c r="H31" s="46">
        <f t="shared" si="3"/>
      </c>
      <c r="I31" s="401"/>
      <c r="J31" s="47">
        <f t="shared" si="4"/>
      </c>
      <c r="K31" s="401"/>
      <c r="L31" s="47">
        <f t="shared" si="5"/>
      </c>
      <c r="M31" s="47">
        <f t="shared" si="2"/>
      </c>
      <c r="N31" s="9"/>
      <c r="O31" s="9"/>
      <c r="P31" s="9"/>
      <c r="Q31" s="323"/>
      <c r="R31" s="323"/>
      <c r="S31" s="323"/>
      <c r="T31" s="323"/>
      <c r="U31" s="323"/>
      <c r="V31" s="323"/>
      <c r="W31" s="323"/>
      <c r="X31" s="323"/>
      <c r="Y31" s="323"/>
      <c r="Z31" s="323"/>
      <c r="AA31" s="323"/>
      <c r="AB31" s="323"/>
      <c r="AC31" s="323"/>
      <c r="AD31" s="323"/>
    </row>
    <row r="32" spans="1:30" s="324" customFormat="1" ht="19.5" customHeight="1">
      <c r="A32" s="323"/>
      <c r="B32" s="404">
        <f t="shared" si="1"/>
        <v>9</v>
      </c>
      <c r="C32" s="8"/>
      <c r="D32" s="8"/>
      <c r="E32" s="45"/>
      <c r="F32" s="45"/>
      <c r="G32" s="399"/>
      <c r="H32" s="46">
        <f t="shared" si="3"/>
      </c>
      <c r="I32" s="401"/>
      <c r="J32" s="47">
        <f t="shared" si="4"/>
      </c>
      <c r="K32" s="401"/>
      <c r="L32" s="47">
        <f t="shared" si="5"/>
      </c>
      <c r="M32" s="47">
        <f t="shared" si="2"/>
      </c>
      <c r="N32" s="9"/>
      <c r="O32" s="9"/>
      <c r="P32" s="9"/>
      <c r="Q32" s="323"/>
      <c r="R32" s="323"/>
      <c r="S32" s="323"/>
      <c r="T32" s="323"/>
      <c r="U32" s="323"/>
      <c r="V32" s="323"/>
      <c r="W32" s="323"/>
      <c r="X32" s="323"/>
      <c r="Y32" s="323"/>
      <c r="Z32" s="323"/>
      <c r="AA32" s="323"/>
      <c r="AB32" s="323"/>
      <c r="AC32" s="323"/>
      <c r="AD32" s="323"/>
    </row>
    <row r="33" spans="2:16" s="323" customFormat="1" ht="18.75" customHeight="1">
      <c r="B33" s="404">
        <f t="shared" si="1"/>
        <v>10</v>
      </c>
      <c r="C33" s="44"/>
      <c r="D33" s="8"/>
      <c r="E33" s="44"/>
      <c r="F33" s="44"/>
      <c r="G33" s="44"/>
      <c r="H33" s="46">
        <f t="shared" si="3"/>
      </c>
      <c r="I33" s="44"/>
      <c r="J33" s="47">
        <f t="shared" si="4"/>
      </c>
      <c r="K33" s="44"/>
      <c r="L33" s="47">
        <f t="shared" si="5"/>
      </c>
      <c r="M33" s="47">
        <f>IF(F33&gt;0,H33+J33+L33,"")</f>
      </c>
      <c r="N33" s="9"/>
      <c r="O33" s="9"/>
      <c r="P33" s="9"/>
    </row>
    <row r="34" spans="2:13" s="325" customFormat="1" ht="18.75" customHeight="1">
      <c r="B34" s="326"/>
      <c r="C34" s="326"/>
      <c r="D34" s="722"/>
      <c r="E34" s="713"/>
      <c r="F34" s="713"/>
      <c r="G34" s="726"/>
      <c r="H34" s="727"/>
      <c r="I34" s="728"/>
      <c r="J34" s="728"/>
      <c r="K34" s="750"/>
      <c r="L34" s="750"/>
      <c r="M34" s="329"/>
    </row>
    <row r="35" spans="2:13" s="325" customFormat="1" ht="18.75" customHeight="1">
      <c r="B35" s="326"/>
      <c r="C35" s="326"/>
      <c r="D35" s="722"/>
      <c r="E35" s="713"/>
      <c r="F35" s="713"/>
      <c r="G35" s="723"/>
      <c r="H35" s="724"/>
      <c r="I35" s="723"/>
      <c r="J35" s="724"/>
      <c r="K35" s="723"/>
      <c r="L35" s="725"/>
      <c r="M35" s="330"/>
    </row>
    <row r="36" spans="2:13" s="325" customFormat="1" ht="18.75" customHeight="1">
      <c r="B36" s="326"/>
      <c r="C36" s="326"/>
      <c r="D36" s="722"/>
      <c r="E36" s="713"/>
      <c r="F36" s="713"/>
      <c r="G36" s="726"/>
      <c r="H36" s="727"/>
      <c r="I36" s="728"/>
      <c r="J36" s="728"/>
      <c r="K36" s="750"/>
      <c r="L36" s="750"/>
      <c r="M36" s="329"/>
    </row>
    <row r="37" spans="2:13" s="325" customFormat="1" ht="15" customHeight="1">
      <c r="B37" s="326"/>
      <c r="C37" s="326"/>
      <c r="D37" s="327"/>
      <c r="E37" s="713"/>
      <c r="F37" s="714"/>
      <c r="G37" s="715"/>
      <c r="H37" s="715"/>
      <c r="I37" s="36"/>
      <c r="J37" s="331"/>
      <c r="K37" s="36"/>
      <c r="L37" s="331"/>
      <c r="M37" s="331"/>
    </row>
    <row r="38" spans="2:13" s="325" customFormat="1" ht="15" customHeight="1">
      <c r="B38" s="326"/>
      <c r="C38" s="326"/>
      <c r="D38" s="327"/>
      <c r="E38" s="328"/>
      <c r="F38" s="328"/>
      <c r="G38" s="751"/>
      <c r="H38" s="751"/>
      <c r="I38" s="752"/>
      <c r="J38" s="753"/>
      <c r="K38" s="753"/>
      <c r="L38" s="753"/>
      <c r="M38" s="332"/>
    </row>
    <row r="39" spans="2:13" s="325" customFormat="1" ht="15" customHeight="1">
      <c r="B39" s="326"/>
      <c r="C39" s="326"/>
      <c r="D39" s="327"/>
      <c r="I39" s="36"/>
      <c r="J39" s="331"/>
      <c r="K39" s="36"/>
      <c r="L39" s="331"/>
      <c r="M39" s="331"/>
    </row>
    <row r="40" spans="2:11" s="219" customFormat="1" ht="19.5" customHeight="1">
      <c r="B40" s="333"/>
      <c r="C40" s="333"/>
      <c r="D40" s="333"/>
      <c r="E40" s="333"/>
      <c r="F40" s="333"/>
      <c r="G40" s="333"/>
      <c r="H40" s="333"/>
      <c r="I40" s="333"/>
      <c r="J40" s="333"/>
      <c r="K40" s="333"/>
    </row>
    <row r="41" s="285" customFormat="1" ht="18">
      <c r="AE41" s="318"/>
    </row>
    <row r="42" spans="8:31" s="285" customFormat="1" ht="18">
      <c r="H42" s="334"/>
      <c r="AE42" s="318"/>
    </row>
    <row r="43" s="285" customFormat="1" ht="18">
      <c r="AE43" s="318"/>
    </row>
    <row r="44" s="285" customFormat="1" ht="18">
      <c r="AE44" s="318"/>
    </row>
    <row r="45" s="285" customFormat="1" ht="18">
      <c r="AE45" s="318"/>
    </row>
    <row r="46" s="285" customFormat="1" ht="18">
      <c r="AE46" s="318"/>
    </row>
    <row r="47" s="285" customFormat="1" ht="18">
      <c r="AE47" s="318"/>
    </row>
    <row r="48" s="285" customFormat="1" ht="18">
      <c r="AE48" s="318"/>
    </row>
    <row r="49" s="285" customFormat="1" ht="18">
      <c r="AE49" s="318"/>
    </row>
    <row r="50" s="285" customFormat="1" ht="18">
      <c r="AE50" s="318"/>
    </row>
    <row r="51" s="285" customFormat="1" ht="18">
      <c r="AE51" s="318"/>
    </row>
    <row r="52" s="285" customFormat="1" ht="18">
      <c r="AE52" s="318"/>
    </row>
    <row r="53" s="285" customFormat="1" ht="18"/>
    <row r="54" s="285" customFormat="1" ht="18"/>
    <row r="55" s="285" customFormat="1" ht="18"/>
  </sheetData>
  <sheetProtection/>
  <mergeCells count="50">
    <mergeCell ref="G20:G21"/>
    <mergeCell ref="H20:H21"/>
    <mergeCell ref="I20:I21"/>
    <mergeCell ref="J13:O13"/>
    <mergeCell ref="J16:O16"/>
    <mergeCell ref="G38:H38"/>
    <mergeCell ref="I38:L38"/>
    <mergeCell ref="J20:J21"/>
    <mergeCell ref="K36:L36"/>
    <mergeCell ref="F17:G17"/>
    <mergeCell ref="J12:O12"/>
    <mergeCell ref="A4:C4"/>
    <mergeCell ref="D34:F34"/>
    <mergeCell ref="G34:H34"/>
    <mergeCell ref="I34:J34"/>
    <mergeCell ref="N18:O18"/>
    <mergeCell ref="N20:N23"/>
    <mergeCell ref="O20:O23"/>
    <mergeCell ref="K34:L34"/>
    <mergeCell ref="F20:F21"/>
    <mergeCell ref="F5:G5"/>
    <mergeCell ref="F11:G11"/>
    <mergeCell ref="I1:P1"/>
    <mergeCell ref="A1:G1"/>
    <mergeCell ref="J15:O15"/>
    <mergeCell ref="J10:P10"/>
    <mergeCell ref="I5:P6"/>
    <mergeCell ref="J7:P7"/>
    <mergeCell ref="J9:O9"/>
    <mergeCell ref="J11:O11"/>
    <mergeCell ref="D36:F36"/>
    <mergeCell ref="G36:H36"/>
    <mergeCell ref="I36:J36"/>
    <mergeCell ref="C20:C23"/>
    <mergeCell ref="B20:B23"/>
    <mergeCell ref="A2:E2"/>
    <mergeCell ref="D20:E23"/>
    <mergeCell ref="A3:F3"/>
    <mergeCell ref="C5:D5"/>
    <mergeCell ref="D18:E18"/>
    <mergeCell ref="E37:F37"/>
    <mergeCell ref="G37:H37"/>
    <mergeCell ref="P20:P23"/>
    <mergeCell ref="L20:L21"/>
    <mergeCell ref="M20:M21"/>
    <mergeCell ref="K20:K21"/>
    <mergeCell ref="D35:F35"/>
    <mergeCell ref="G35:H35"/>
    <mergeCell ref="I35:J35"/>
    <mergeCell ref="K35:L35"/>
  </mergeCells>
  <printOptions/>
  <pageMargins left="0.25" right="0.25" top="0.75" bottom="0.75" header="0.5" footer="0.5"/>
  <pageSetup fitToHeight="1" fitToWidth="1" horizontalDpi="600" verticalDpi="600" orientation="landscape" scale="56" r:id="rId2"/>
  <drawing r:id="rId1"/>
</worksheet>
</file>

<file path=xl/worksheets/sheet9.xml><?xml version="1.0" encoding="utf-8"?>
<worksheet xmlns="http://schemas.openxmlformats.org/spreadsheetml/2006/main" xmlns:r="http://schemas.openxmlformats.org/officeDocument/2006/relationships">
  <dimension ref="A1:Q35"/>
  <sheetViews>
    <sheetView zoomScalePageLayoutView="0" workbookViewId="0" topLeftCell="A1">
      <selection activeCell="A1" sqref="A1"/>
    </sheetView>
  </sheetViews>
  <sheetFormatPr defaultColWidth="9.140625" defaultRowHeight="12.75"/>
  <cols>
    <col min="8" max="8" width="16.57421875" style="0" customWidth="1"/>
  </cols>
  <sheetData>
    <row r="1" ht="15.75">
      <c r="A1" s="29" t="s">
        <v>327</v>
      </c>
    </row>
    <row r="2" ht="15.75">
      <c r="A2" s="29" t="s">
        <v>629</v>
      </c>
    </row>
    <row r="3" spans="1:16" ht="15" customHeight="1">
      <c r="A3" s="474" t="s">
        <v>630</v>
      </c>
      <c r="H3" s="669"/>
      <c r="I3" s="669"/>
      <c r="J3" s="669"/>
      <c r="K3" s="669"/>
      <c r="L3" s="669"/>
      <c r="M3" s="669"/>
      <c r="N3" s="669"/>
      <c r="O3" s="669"/>
      <c r="P3" s="669"/>
    </row>
    <row r="4" spans="1:16" ht="15" customHeight="1">
      <c r="A4" s="454"/>
      <c r="H4" s="472"/>
      <c r="I4" s="472"/>
      <c r="J4" s="472"/>
      <c r="K4" s="472"/>
      <c r="L4" s="472"/>
      <c r="M4" s="472"/>
      <c r="N4" s="472"/>
      <c r="O4" s="472"/>
      <c r="P4" s="472"/>
    </row>
    <row r="5" spans="3:8" ht="12.75">
      <c r="C5" s="473"/>
      <c r="D5" s="473"/>
      <c r="E5" s="473"/>
      <c r="F5" s="451"/>
      <c r="G5" s="451"/>
      <c r="H5" s="451"/>
    </row>
    <row r="6" spans="3:8" ht="12.75">
      <c r="C6" s="473"/>
      <c r="D6" s="473"/>
      <c r="E6" s="473"/>
      <c r="F6" s="451"/>
      <c r="G6" s="451"/>
      <c r="H6" s="451"/>
    </row>
    <row r="7" spans="3:8" ht="12.75">
      <c r="C7" s="473"/>
      <c r="D7" s="473"/>
      <c r="E7" s="473"/>
      <c r="F7" s="451"/>
      <c r="G7" s="451"/>
      <c r="H7" s="451"/>
    </row>
    <row r="8" spans="3:8" ht="12.75">
      <c r="C8" s="473"/>
      <c r="D8" s="473"/>
      <c r="E8" s="473"/>
      <c r="F8" s="451"/>
      <c r="G8" s="451"/>
      <c r="H8" s="451"/>
    </row>
    <row r="9" spans="3:8" ht="12.75">
      <c r="C9" s="473"/>
      <c r="D9" s="473"/>
      <c r="E9" s="473"/>
      <c r="F9" s="451"/>
      <c r="G9" s="451"/>
      <c r="H9" s="451"/>
    </row>
    <row r="10" spans="3:8" ht="12.75">
      <c r="C10" s="473"/>
      <c r="D10" s="473"/>
      <c r="E10" s="473"/>
      <c r="F10" s="451"/>
      <c r="G10" s="451"/>
      <c r="H10" s="451"/>
    </row>
    <row r="11" spans="3:8" ht="12.75">
      <c r="C11" s="473"/>
      <c r="D11" s="473"/>
      <c r="E11" s="473"/>
      <c r="F11" s="451"/>
      <c r="G11" s="451"/>
      <c r="H11" s="451"/>
    </row>
    <row r="12" spans="3:8" ht="12.75">
      <c r="C12" s="473"/>
      <c r="D12" s="473"/>
      <c r="E12" s="473"/>
      <c r="F12" s="451"/>
      <c r="G12" s="451"/>
      <c r="H12" s="451"/>
    </row>
    <row r="13" spans="3:8" ht="12.75">
      <c r="C13" s="473"/>
      <c r="D13" s="473"/>
      <c r="E13" s="473"/>
      <c r="F13" s="451"/>
      <c r="G13" s="451"/>
      <c r="H13" s="451"/>
    </row>
    <row r="14" spans="3:8" ht="12.75">
      <c r="C14" s="473"/>
      <c r="D14" s="473"/>
      <c r="E14" s="473"/>
      <c r="F14" s="451"/>
      <c r="G14" s="451"/>
      <c r="H14" s="451"/>
    </row>
    <row r="15" spans="3:8" ht="12.75">
      <c r="C15" s="473"/>
      <c r="D15" s="473"/>
      <c r="E15" s="473"/>
      <c r="F15" s="451"/>
      <c r="G15" s="451"/>
      <c r="H15" s="451"/>
    </row>
    <row r="16" spans="3:8" ht="12.75">
      <c r="C16" s="473"/>
      <c r="D16" s="473"/>
      <c r="E16" s="473"/>
      <c r="F16" s="451"/>
      <c r="G16" s="451"/>
      <c r="H16" s="451"/>
    </row>
    <row r="17" spans="3:8" ht="12.75">
      <c r="C17" s="473"/>
      <c r="D17" s="473"/>
      <c r="E17" s="473"/>
      <c r="F17" s="451"/>
      <c r="G17" s="451"/>
      <c r="H17" s="451"/>
    </row>
    <row r="18" spans="3:8" ht="12.75">
      <c r="C18" s="473"/>
      <c r="D18" s="473"/>
      <c r="E18" s="473"/>
      <c r="F18" s="451"/>
      <c r="G18" s="451"/>
      <c r="H18" s="451"/>
    </row>
    <row r="19" spans="3:8" ht="12.75">
      <c r="C19" s="473"/>
      <c r="D19" s="473"/>
      <c r="E19" s="473"/>
      <c r="F19" s="451"/>
      <c r="G19" s="451"/>
      <c r="H19" s="451"/>
    </row>
    <row r="20" spans="3:8" ht="12.75">
      <c r="C20" s="473"/>
      <c r="D20" s="473"/>
      <c r="E20" s="473"/>
      <c r="F20" s="451"/>
      <c r="G20" s="451"/>
      <c r="H20" s="451"/>
    </row>
    <row r="21" spans="3:8" ht="12.75">
      <c r="C21" s="473"/>
      <c r="D21" s="473"/>
      <c r="E21" s="473"/>
      <c r="F21" s="451"/>
      <c r="G21" s="451"/>
      <c r="H21" s="451"/>
    </row>
    <row r="22" spans="3:8" ht="12.75">
      <c r="C22" s="473"/>
      <c r="D22" s="473"/>
      <c r="E22" s="473"/>
      <c r="F22" s="451"/>
      <c r="G22" s="451"/>
      <c r="H22" s="451"/>
    </row>
    <row r="23" spans="3:8" ht="12.75">
      <c r="C23" s="473"/>
      <c r="D23" s="473"/>
      <c r="E23" s="473"/>
      <c r="F23" s="451"/>
      <c r="G23" s="451"/>
      <c r="H23" s="451"/>
    </row>
    <row r="24" spans="3:8" ht="12.75">
      <c r="C24" s="473"/>
      <c r="D24" s="473"/>
      <c r="E24" s="473"/>
      <c r="F24" s="451"/>
      <c r="G24" s="451"/>
      <c r="H24" s="451"/>
    </row>
    <row r="25" spans="3:8" ht="12.75">
      <c r="C25" s="473"/>
      <c r="D25" s="473"/>
      <c r="E25" s="473"/>
      <c r="F25" s="451"/>
      <c r="G25" s="451"/>
      <c r="H25" s="451"/>
    </row>
    <row r="26" spans="3:17" ht="12.75">
      <c r="C26" s="473"/>
      <c r="D26" s="473"/>
      <c r="E26" s="473"/>
      <c r="F26" s="451"/>
      <c r="G26" s="451"/>
      <c r="H26" s="451"/>
      <c r="Q26" t="s">
        <v>342</v>
      </c>
    </row>
    <row r="27" spans="3:8" ht="12.75">
      <c r="C27" s="473"/>
      <c r="D27" s="473"/>
      <c r="E27" s="473"/>
      <c r="F27" s="451"/>
      <c r="G27" s="451"/>
      <c r="H27" s="451"/>
    </row>
    <row r="28" spans="3:8" ht="12.75">
      <c r="C28" s="473"/>
      <c r="D28" s="473"/>
      <c r="E28" s="473"/>
      <c r="F28" s="451"/>
      <c r="G28" s="451"/>
      <c r="H28" s="451"/>
    </row>
    <row r="29" spans="3:8" ht="12.75">
      <c r="C29" s="473"/>
      <c r="D29" s="473"/>
      <c r="E29" s="473"/>
      <c r="F29" s="451"/>
      <c r="G29" s="451"/>
      <c r="H29" s="451"/>
    </row>
    <row r="30" spans="3:8" ht="12.75">
      <c r="C30" s="473"/>
      <c r="D30" s="473"/>
      <c r="E30" s="473"/>
      <c r="F30" s="451"/>
      <c r="G30" s="451"/>
      <c r="H30" s="451"/>
    </row>
    <row r="31" spans="3:8" ht="12.75">
      <c r="C31" s="473"/>
      <c r="D31" s="473"/>
      <c r="E31" s="473"/>
      <c r="F31" s="451"/>
      <c r="G31" s="451"/>
      <c r="H31" s="451"/>
    </row>
    <row r="32" spans="1:8" ht="12.75">
      <c r="A32" t="s">
        <v>631</v>
      </c>
      <c r="C32" s="473"/>
      <c r="D32" s="473"/>
      <c r="E32" s="473"/>
      <c r="F32" s="451"/>
      <c r="G32" s="451"/>
      <c r="H32" s="451"/>
    </row>
    <row r="33" spans="3:8" ht="12.75">
      <c r="C33" s="473"/>
      <c r="D33" s="473"/>
      <c r="E33" s="473"/>
      <c r="F33" s="451"/>
      <c r="G33" s="451"/>
      <c r="H33" s="451"/>
    </row>
    <row r="34" spans="3:8" ht="12.75">
      <c r="C34" s="473"/>
      <c r="D34" s="473"/>
      <c r="E34" s="473"/>
      <c r="F34" s="451"/>
      <c r="G34" s="451"/>
      <c r="H34" s="451"/>
    </row>
    <row r="35" spans="3:8" ht="12.75">
      <c r="C35" s="473"/>
      <c r="D35" s="473"/>
      <c r="E35" s="473"/>
      <c r="F35" s="451"/>
      <c r="G35" s="451"/>
      <c r="H35" s="451"/>
    </row>
  </sheetData>
  <sheetProtection/>
  <mergeCells count="1">
    <mergeCell ref="H3:P3"/>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 Control Techniques,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johnr</dc:creator>
  <cp:keywords/>
  <dc:description/>
  <cp:lastModifiedBy>Coyner, Emily W.</cp:lastModifiedBy>
  <cp:lastPrinted>2021-08-16T16:40:06Z</cp:lastPrinted>
  <dcterms:created xsi:type="dcterms:W3CDTF">2008-10-04T11:42:35Z</dcterms:created>
  <dcterms:modified xsi:type="dcterms:W3CDTF">2021-09-01T11:37:59Z</dcterms:modified>
  <cp:category/>
  <cp:version/>
  <cp:contentType/>
  <cp:contentStatus/>
</cp:coreProperties>
</file>